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2022 REALIZACE\222 P. CINGRA ZELEŇ\VŘ\Priloha_c._3_vykaz_vymer\"/>
    </mc:Choice>
  </mc:AlternateContent>
  <bookViews>
    <workbookView xWindow="0" yWindow="0" windowWidth="28800" windowHeight="12480"/>
  </bookViews>
  <sheets>
    <sheet name="Rekapitulace stavby" sheetId="1" r:id="rId1"/>
    <sheet name="01 - SO 07 MOBILIÁŘ" sheetId="2" r:id="rId2"/>
  </sheets>
  <definedNames>
    <definedName name="_xlnm._FilterDatabase" localSheetId="1" hidden="1">'01 - SO 07 MOBILIÁŘ'!$C$117:$K$133</definedName>
    <definedName name="_xlnm.Print_Titles" localSheetId="1">'01 - SO 07 MOBILIÁŘ'!$117:$117</definedName>
    <definedName name="_xlnm.Print_Titles" localSheetId="0">'Rekapitulace stavby'!$92:$92</definedName>
    <definedName name="_xlnm.Print_Area" localSheetId="1">'01 - SO 07 MOBILIÁŘ'!$C$4:$J$76,'01 - SO 07 MOBILIÁŘ'!$C$82:$J$99,'01 - SO 07 MOBILIÁŘ'!$C$105:$J$133</definedName>
    <definedName name="_xlnm.Print_Area" localSheetId="0">'Rekapitulace stavby'!$D$4:$AO$76,'Rekapitulace stavby'!$C$82:$AQ$103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133" i="2"/>
  <c r="F37" i="2" s="1"/>
  <c r="BH133" i="2"/>
  <c r="BG133" i="2"/>
  <c r="BF133" i="2"/>
  <c r="T133" i="2"/>
  <c r="R133" i="2"/>
  <c r="P133" i="2"/>
  <c r="BI129" i="2"/>
  <c r="BH129" i="2"/>
  <c r="BG129" i="2"/>
  <c r="BF129" i="2"/>
  <c r="T129" i="2"/>
  <c r="R129" i="2"/>
  <c r="R120" i="2" s="1"/>
  <c r="R119" i="2" s="1"/>
  <c r="R118" i="2" s="1"/>
  <c r="P129" i="2"/>
  <c r="BI125" i="2"/>
  <c r="BH125" i="2"/>
  <c r="BG125" i="2"/>
  <c r="F35" i="2" s="1"/>
  <c r="BF125" i="2"/>
  <c r="T125" i="2"/>
  <c r="R125" i="2"/>
  <c r="P125" i="2"/>
  <c r="BI121" i="2"/>
  <c r="BH121" i="2"/>
  <c r="BG121" i="2"/>
  <c r="BF121" i="2"/>
  <c r="J34" i="2" s="1"/>
  <c r="T121" i="2"/>
  <c r="T120" i="2" s="1"/>
  <c r="T119" i="2" s="1"/>
  <c r="T118" i="2" s="1"/>
  <c r="R121" i="2"/>
  <c r="P121" i="2"/>
  <c r="P120" i="2" s="1"/>
  <c r="P119" i="2" s="1"/>
  <c r="P118" i="2" s="1"/>
  <c r="AU95" i="1" s="1"/>
  <c r="AU94" i="1" s="1"/>
  <c r="J115" i="2"/>
  <c r="F114" i="2"/>
  <c r="F112" i="2"/>
  <c r="E110" i="2"/>
  <c r="J92" i="2"/>
  <c r="F91" i="2"/>
  <c r="F89" i="2"/>
  <c r="E87" i="2"/>
  <c r="J21" i="2"/>
  <c r="E21" i="2"/>
  <c r="J114" i="2" s="1"/>
  <c r="J20" i="2"/>
  <c r="J18" i="2"/>
  <c r="E18" i="2"/>
  <c r="F115" i="2" s="1"/>
  <c r="J17" i="2"/>
  <c r="J12" i="2"/>
  <c r="J112" i="2" s="1"/>
  <c r="E7" i="2"/>
  <c r="E108" i="2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CK98" i="1"/>
  <c r="CJ98" i="1"/>
  <c r="CI98" i="1"/>
  <c r="CH98" i="1"/>
  <c r="CG98" i="1"/>
  <c r="CF98" i="1"/>
  <c r="BZ98" i="1"/>
  <c r="CE98" i="1"/>
  <c r="L90" i="1"/>
  <c r="AM90" i="1"/>
  <c r="AM89" i="1"/>
  <c r="L89" i="1"/>
  <c r="AM87" i="1"/>
  <c r="L87" i="1"/>
  <c r="L85" i="1"/>
  <c r="L84" i="1"/>
  <c r="F34" i="2"/>
  <c r="F36" i="2"/>
  <c r="BK133" i="2"/>
  <c r="J133" i="2"/>
  <c r="BK129" i="2"/>
  <c r="J129" i="2"/>
  <c r="BK125" i="2"/>
  <c r="J125" i="2"/>
  <c r="BK121" i="2"/>
  <c r="J121" i="2"/>
  <c r="AS94" i="1"/>
  <c r="BK120" i="2" l="1"/>
  <c r="BK119" i="2" s="1"/>
  <c r="J119" i="2" s="1"/>
  <c r="J97" i="2" s="1"/>
  <c r="E85" i="2"/>
  <c r="J89" i="2"/>
  <c r="J91" i="2"/>
  <c r="F92" i="2"/>
  <c r="BE121" i="2"/>
  <c r="BE125" i="2"/>
  <c r="BE129" i="2"/>
  <c r="BE133" i="2"/>
  <c r="AW95" i="1"/>
  <c r="BD95" i="1"/>
  <c r="BB95" i="1"/>
  <c r="BB94" i="1" s="1"/>
  <c r="W34" i="1" s="1"/>
  <c r="BA95" i="1"/>
  <c r="BC95" i="1"/>
  <c r="BC94" i="1" s="1"/>
  <c r="W35" i="1" s="1"/>
  <c r="BD94" i="1"/>
  <c r="W36" i="1"/>
  <c r="BA94" i="1"/>
  <c r="W33" i="1"/>
  <c r="BK118" i="2" l="1"/>
  <c r="J118" i="2"/>
  <c r="J96" i="2"/>
  <c r="J120" i="2"/>
  <c r="J98" i="2" s="1"/>
  <c r="AW94" i="1"/>
  <c r="AK33" i="1"/>
  <c r="AY94" i="1"/>
  <c r="J33" i="2"/>
  <c r="AV95" i="1"/>
  <c r="AT95" i="1"/>
  <c r="AX94" i="1"/>
  <c r="F33" i="2"/>
  <c r="AZ95" i="1"/>
  <c r="AZ94" i="1"/>
  <c r="AV94" i="1" l="1"/>
  <c r="J30" i="2"/>
  <c r="AG95" i="1" s="1"/>
  <c r="AG94" i="1" s="1"/>
  <c r="AK26" i="1" s="1"/>
  <c r="AN95" i="1" l="1"/>
  <c r="J39" i="2"/>
  <c r="AT94" i="1"/>
  <c r="AG98" i="1"/>
  <c r="CD98" i="1"/>
  <c r="AG101" i="1"/>
  <c r="CD101" i="1"/>
  <c r="AG100" i="1"/>
  <c r="CD100" i="1"/>
  <c r="AG99" i="1"/>
  <c r="CD99" i="1"/>
  <c r="AN94" i="1" l="1"/>
  <c r="W32" i="1"/>
  <c r="AG97" i="1"/>
  <c r="AK27" i="1" s="1"/>
  <c r="AV99" i="1"/>
  <c r="BY99" i="1"/>
  <c r="AV101" i="1"/>
  <c r="BY101" i="1" s="1"/>
  <c r="AV98" i="1"/>
  <c r="BY98" i="1"/>
  <c r="AV100" i="1"/>
  <c r="BY100" i="1" s="1"/>
  <c r="AK32" i="1" l="1"/>
  <c r="AK29" i="1"/>
  <c r="AN99" i="1"/>
  <c r="AN101" i="1"/>
  <c r="AN100" i="1"/>
  <c r="AN98" i="1"/>
  <c r="AG103" i="1"/>
  <c r="AK38" i="1" l="1"/>
  <c r="AN97" i="1"/>
  <c r="AN103" i="1"/>
</calcChain>
</file>

<file path=xl/sharedStrings.xml><?xml version="1.0" encoding="utf-8"?>
<sst xmlns="http://schemas.openxmlformats.org/spreadsheetml/2006/main" count="423" uniqueCount="152">
  <si>
    <t>Export Komplet</t>
  </si>
  <si>
    <t/>
  </si>
  <si>
    <t>2.0</t>
  </si>
  <si>
    <t>ZAMOK</t>
  </si>
  <si>
    <t>False</t>
  </si>
  <si>
    <t>{16e315c0-3931-4820-8d88-fb6df4df3d1e}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</si>
  <si>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</si>
  <si>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</si>
  <si>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</si>
  <si>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</si>
  <si>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</si>
  <si>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</si>
  <si>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</si>
  <si>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</si>
  <si>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2021-12A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</si>
  <si>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</si>
  <si>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</si>
  <si>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L.P.CINGRA VE ST.BOHUMÍNĚ SO 07 MOBILIÁŘ</t>
  </si>
  <si>
    <t>KSO:</t>
  </si>
  <si>
    <t>CC-CZ:</t>
  </si>
  <si>
    <t>Místo:</t>
  </si>
  <si>
    <t>Bohumín</t>
  </si>
  <si>
    <t>Datum:</t>
  </si>
  <si>
    <t>27. 7. 2021</t>
  </si>
  <si>
    <t>Zadavatel:</t>
  </si>
  <si>
    <t>IČ:</t>
  </si>
  <si>
    <t>SPAN s.r.o.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</si>
  <si>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</si>
  <si>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</si>
  <si>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</si>
  <si>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</si>
  <si>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</si>
  <si>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</si>
  <si>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</si>
  <si>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69221189</t>
  </si>
  <si>
    <t>Ing.Magda Cigánková Fialová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</si>
  <si>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</si>
  <si>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</si>
  <si>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</si>
  <si>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</si>
  <si>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</si>
  <si>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</si>
  <si>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</si>
  <si>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</si>
  <si>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</si>
  <si>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</si>
  <si>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</si>
  <si>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</si>
  <si>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</si>
  <si>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</si>
  <si>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</si>
  <si>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</si>
  <si>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</si>
  <si>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</si>
  <si>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</si>
  <si>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</si>
  <si>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</si>
  <si>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</si>
  <si>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</si>
  <si>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</si>
  <si>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</si>
  <si>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</si>
  <si>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</si>
  <si>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</si>
  <si>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</si>
  <si>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</si>
  <si>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</si>
  <si>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</si>
  <si>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</si>
  <si>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</si>
  <si>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</si>
  <si>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</si>
  <si>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</si>
  <si>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</si>
  <si>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</si>
  <si>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</si>
  <si>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</si>
  <si>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</si>
  <si>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</si>
  <si>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</si>
  <si>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</si>
  <si>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</si>
  <si>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</si>
  <si>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</si>
  <si>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</si>
  <si>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07 MOBILIÁŘ</t>
  </si>
  <si>
    <t>STA</t>
  </si>
  <si>
    <t>1</t>
  </si>
  <si>
    <t>{3c7074ea-35bd-4261-b193-eacd52b3c65c}</t>
  </si>
  <si>
    <t>2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</si>
  <si>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</si>
  <si>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</si>
  <si>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</si>
  <si>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</si>
  <si>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</si>
  <si>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</si>
  <si>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</si>
  <si>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</si>
  <si>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</si>
  <si>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</si>
  <si>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</si>
  <si>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01 - SO 07 MOBILIÁŘ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</si>
  <si>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</si>
  <si>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</si>
  <si>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</si>
  <si>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</si>
  <si>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</si>
  <si>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</si>
  <si>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10 - Mobiliář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</si>
  <si>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</si>
  <si>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</si>
  <si>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</si>
  <si>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</si>
  <si>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</si>
  <si>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</si>
  <si>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</si>
  <si>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</si>
  <si>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</si>
  <si>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</si>
  <si>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</si>
  <si>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</si>
  <si>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</si>
  <si>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</si>
  <si>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</si>
  <si>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</si>
  <si>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10</t>
  </si>
  <si>
    <t>Mobiliář</t>
  </si>
  <si>
    <t>M</t>
  </si>
  <si>
    <t>M1</t>
  </si>
  <si>
    <t>Lavička s opěradlem délky 3m</t>
  </si>
  <si>
    <t>ks</t>
  </si>
  <si>
    <t>8</t>
  </si>
  <si>
    <t>4</t>
  </si>
  <si>
    <t>1191651921</t>
  </si>
  <si>
    <t>VV</t>
  </si>
  <si>
    <t>"cena obsahuje montáž, kotvení(spodní stavby) včetně materiálu"</t>
  </si>
  <si>
    <t>"specifikace prvku a rozměry v technické zprávě a na výkresech " 11</t>
  </si>
  <si>
    <t>Součet</t>
  </si>
  <si>
    <t>M1-600</t>
  </si>
  <si>
    <t>Lavička bez opěradla délky 3m</t>
  </si>
  <si>
    <t>216301647</t>
  </si>
  <si>
    <t>"specifikace prvku a rozměry v technické zprávě a na výkresech" 9</t>
  </si>
  <si>
    <t>3</t>
  </si>
  <si>
    <t>M3</t>
  </si>
  <si>
    <t>Odpadkový koš se stříškou, 120l, ocelové tělo, výplň z akátového dřeva</t>
  </si>
  <si>
    <t>1342576683</t>
  </si>
  <si>
    <t>"specifikace prvku a rozměry v technické zprávě a na výkresech" 5</t>
  </si>
  <si>
    <t>K</t>
  </si>
  <si>
    <t>DP2</t>
  </si>
  <si>
    <t>Doprava montážní čety a prvků</t>
  </si>
  <si>
    <t>mj</t>
  </si>
  <si>
    <t>-2305403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</si>
</sst>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23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 wrapText="1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2" borderId="0" xfId="0" applyFont="1" applyFill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4" fontId="25" fillId="4" borderId="0" xfId="0" applyNumberFormat="1" applyFont="1" applyFill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2" fillId="0" borderId="0" xfId="0" applyNumberFormat="1" applyFont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4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99"/>
      <c r="AS2" s="299"/>
      <c r="AT2" s="299"/>
      <c r="AU2" s="299"/>
      <c r="AV2" s="299"/>
      <c r="AW2" s="299"/>
      <c r="AX2" s="299"/>
      <c r="AY2" s="299"/>
      <c r="AZ2" s="299"/>
      <c r="BA2" s="299"/>
      <c r="BB2" s="299"/>
      <c r="BC2" s="299"/>
      <c r="BD2" s="299"/>
      <c r="BE2" s="299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82" t="s">
        <v>14</v>
      </c>
      <c r="L5" s="283"/>
      <c r="M5" s="283"/>
      <c r="N5" s="283"/>
      <c r="O5" s="283"/>
      <c r="P5" s="283"/>
      <c r="Q5" s="283"/>
      <c r="R5" s="283"/>
      <c r="S5" s="283"/>
      <c r="T5" s="283"/>
      <c r="U5" s="283"/>
      <c r="V5" s="283"/>
      <c r="W5" s="283"/>
      <c r="X5" s="283"/>
      <c r="Y5" s="283"/>
      <c r="Z5" s="283"/>
      <c r="AA5" s="283"/>
      <c r="AB5" s="283"/>
      <c r="AC5" s="283"/>
      <c r="AD5" s="283"/>
      <c r="AE5" s="283"/>
      <c r="AF5" s="283"/>
      <c r="AG5" s="283"/>
      <c r="AH5" s="283"/>
      <c r="AI5" s="283"/>
      <c r="AJ5" s="283"/>
      <c r="AK5" s="283"/>
      <c r="AL5" s="283"/>
      <c r="AM5" s="283"/>
      <c r="AN5" s="283"/>
      <c r="AO5" s="283"/>
      <c r="AP5" s="22"/>
      <c r="AQ5" s="22"/>
      <c r="AR5" s="20"/>
      <c r="BE5" s="279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84" t="s">
        <v>17</v>
      </c>
      <c r="L6" s="283"/>
      <c r="M6" s="283"/>
      <c r="N6" s="283"/>
      <c r="O6" s="283"/>
      <c r="P6" s="283"/>
      <c r="Q6" s="283"/>
      <c r="R6" s="283"/>
      <c r="S6" s="283"/>
      <c r="T6" s="283"/>
      <c r="U6" s="283"/>
      <c r="V6" s="283"/>
      <c r="W6" s="283"/>
      <c r="X6" s="283"/>
      <c r="Y6" s="283"/>
      <c r="Z6" s="283"/>
      <c r="AA6" s="283"/>
      <c r="AB6" s="283"/>
      <c r="AC6" s="283"/>
      <c r="AD6" s="283"/>
      <c r="AE6" s="283"/>
      <c r="AF6" s="283"/>
      <c r="AG6" s="283"/>
      <c r="AH6" s="283"/>
      <c r="AI6" s="283"/>
      <c r="AJ6" s="283"/>
      <c r="AK6" s="283"/>
      <c r="AL6" s="283"/>
      <c r="AM6" s="283"/>
      <c r="AN6" s="283"/>
      <c r="AO6" s="283"/>
      <c r="AP6" s="22"/>
      <c r="AQ6" s="22"/>
      <c r="AR6" s="20"/>
      <c r="BE6" s="280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80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80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80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80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280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80"/>
      <c r="BS12" s="17" t="s">
        <v>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29</v>
      </c>
      <c r="AO13" s="22"/>
      <c r="AP13" s="22"/>
      <c r="AQ13" s="22"/>
      <c r="AR13" s="20"/>
      <c r="BE13" s="280"/>
      <c r="BS13" s="17" t="s">
        <v>6</v>
      </c>
    </row>
    <row r="14" spans="1:74" ht="12.75">
      <c r="B14" s="21"/>
      <c r="C14" s="22"/>
      <c r="D14" s="22"/>
      <c r="E14" s="285" t="s">
        <v>29</v>
      </c>
      <c r="F14" s="286"/>
      <c r="G14" s="286"/>
      <c r="H14" s="286"/>
      <c r="I14" s="286"/>
      <c r="J14" s="286"/>
      <c r="K14" s="286"/>
      <c r="L14" s="286"/>
      <c r="M14" s="286"/>
      <c r="N14" s="286"/>
      <c r="O14" s="286"/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80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80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80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280"/>
      <c r="BS17" s="17" t="s">
        <v>32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80"/>
      <c r="BS18" s="17" t="s">
        <v>6</v>
      </c>
    </row>
    <row r="19" spans="1:71" s="1" customFormat="1" ht="12" customHeight="1">
      <c r="B19" s="21"/>
      <c r="C19" s="22"/>
      <c r="D19" s="29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34</v>
      </c>
      <c r="AO19" s="22"/>
      <c r="AP19" s="22"/>
      <c r="AQ19" s="22"/>
      <c r="AR19" s="20"/>
      <c r="BE19" s="280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80"/>
      <c r="BS20" s="17" t="s">
        <v>32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80"/>
    </row>
    <row r="22" spans="1:71" s="1" customFormat="1" ht="12" customHeight="1">
      <c r="B22" s="21"/>
      <c r="C22" s="22"/>
      <c r="D22" s="29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80"/>
    </row>
    <row r="23" spans="1:71" s="1" customFormat="1" ht="16.5" customHeight="1">
      <c r="B23" s="21"/>
      <c r="C23" s="22"/>
      <c r="D23" s="22"/>
      <c r="E23" s="287" t="s">
        <v>1</v>
      </c>
      <c r="F23" s="287"/>
      <c r="G23" s="287"/>
      <c r="H23" s="287"/>
      <c r="I23" s="287"/>
      <c r="J23" s="287"/>
      <c r="K23" s="287"/>
      <c r="L23" s="287"/>
      <c r="M23" s="287"/>
      <c r="N23" s="287"/>
      <c r="O23" s="287"/>
      <c r="P23" s="287"/>
      <c r="Q23" s="287"/>
      <c r="R23" s="287"/>
      <c r="S23" s="287"/>
      <c r="T23" s="287"/>
      <c r="U23" s="287"/>
      <c r="V23" s="287"/>
      <c r="W23" s="287"/>
      <c r="X23" s="287"/>
      <c r="Y23" s="287"/>
      <c r="Z23" s="287"/>
      <c r="AA23" s="287"/>
      <c r="AB23" s="287"/>
      <c r="AC23" s="287"/>
      <c r="AD23" s="287"/>
      <c r="AE23" s="287"/>
      <c r="AF23" s="287"/>
      <c r="AG23" s="287"/>
      <c r="AH23" s="287"/>
      <c r="AI23" s="287"/>
      <c r="AJ23" s="287"/>
      <c r="AK23" s="287"/>
      <c r="AL23" s="287"/>
      <c r="AM23" s="287"/>
      <c r="AN23" s="287"/>
      <c r="AO23" s="22"/>
      <c r="AP23" s="22"/>
      <c r="AQ23" s="22"/>
      <c r="AR23" s="20"/>
      <c r="BE23" s="280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80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80"/>
    </row>
    <row r="26" spans="1:71" s="1" customFormat="1" ht="14.45" customHeight="1">
      <c r="B26" s="21"/>
      <c r="C26" s="22"/>
      <c r="D26" s="34" t="s">
        <v>37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88">
        <f>ROUND(AG94,2)</f>
        <v>0</v>
      </c>
      <c r="AL26" s="283"/>
      <c r="AM26" s="283"/>
      <c r="AN26" s="283"/>
      <c r="AO26" s="283"/>
      <c r="AP26" s="22"/>
      <c r="AQ26" s="22"/>
      <c r="AR26" s="20"/>
      <c r="BE26" s="280"/>
    </row>
    <row r="27" spans="1:71" s="1" customFormat="1" ht="14.45" customHeight="1">
      <c r="B27" s="21"/>
      <c r="C27" s="22"/>
      <c r="D27" s="34" t="s">
        <v>38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88">
        <f>ROUND(AG97, 2)</f>
        <v>0</v>
      </c>
      <c r="AL27" s="288"/>
      <c r="AM27" s="288"/>
      <c r="AN27" s="288"/>
      <c r="AO27" s="288"/>
      <c r="AP27" s="22"/>
      <c r="AQ27" s="22"/>
      <c r="AR27" s="20"/>
      <c r="BE27" s="280"/>
    </row>
    <row r="28" spans="1:71" s="2" customFormat="1" ht="6.95" customHeigh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8"/>
      <c r="BE28" s="280"/>
    </row>
    <row r="29" spans="1:71" s="2" customFormat="1" ht="25.9" customHeight="1">
      <c r="A29" s="35"/>
      <c r="B29" s="36"/>
      <c r="C29" s="37"/>
      <c r="D29" s="39" t="s">
        <v>39</v>
      </c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289">
        <f>ROUND(AK26 + AK27, 2)</f>
        <v>0</v>
      </c>
      <c r="AL29" s="290"/>
      <c r="AM29" s="290"/>
      <c r="AN29" s="290"/>
      <c r="AO29" s="290"/>
      <c r="AP29" s="37"/>
      <c r="AQ29" s="37"/>
      <c r="AR29" s="38"/>
      <c r="BE29" s="280"/>
    </row>
    <row r="30" spans="1:71" s="2" customFormat="1" ht="6.95" customHeight="1">
      <c r="A30" s="35"/>
      <c r="B30" s="3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8"/>
      <c r="BE30" s="280"/>
    </row>
    <row r="31" spans="1:71" s="2" customFormat="1" ht="12.75">
      <c r="A31" s="35"/>
      <c r="B31" s="36"/>
      <c r="C31" s="37"/>
      <c r="D31" s="37"/>
      <c r="E31" s="37"/>
      <c r="F31" s="37"/>
      <c r="G31" s="37"/>
      <c r="H31" s="37"/>
      <c r="I31" s="37"/>
      <c r="J31" s="37"/>
      <c r="K31" s="37"/>
      <c r="L31" s="291" t="s">
        <v>40</v>
      </c>
      <c r="M31" s="291"/>
      <c r="N31" s="291"/>
      <c r="O31" s="291"/>
      <c r="P31" s="291"/>
      <c r="Q31" s="37"/>
      <c r="R31" s="37"/>
      <c r="S31" s="37"/>
      <c r="T31" s="37"/>
      <c r="U31" s="37"/>
      <c r="V31" s="37"/>
      <c r="W31" s="291" t="s">
        <v>41</v>
      </c>
      <c r="X31" s="291"/>
      <c r="Y31" s="291"/>
      <c r="Z31" s="291"/>
      <c r="AA31" s="291"/>
      <c r="AB31" s="291"/>
      <c r="AC31" s="291"/>
      <c r="AD31" s="291"/>
      <c r="AE31" s="291"/>
      <c r="AF31" s="37"/>
      <c r="AG31" s="37"/>
      <c r="AH31" s="37"/>
      <c r="AI31" s="37"/>
      <c r="AJ31" s="37"/>
      <c r="AK31" s="291" t="s">
        <v>42</v>
      </c>
      <c r="AL31" s="291"/>
      <c r="AM31" s="291"/>
      <c r="AN31" s="291"/>
      <c r="AO31" s="291"/>
      <c r="AP31" s="37"/>
      <c r="AQ31" s="37"/>
      <c r="AR31" s="38"/>
      <c r="BE31" s="280"/>
    </row>
    <row r="32" spans="1:71" s="3" customFormat="1" ht="14.45" customHeight="1">
      <c r="B32" s="41"/>
      <c r="C32" s="42"/>
      <c r="D32" s="29" t="s">
        <v>43</v>
      </c>
      <c r="E32" s="42"/>
      <c r="F32" s="29" t="s">
        <v>44</v>
      </c>
      <c r="G32" s="42"/>
      <c r="H32" s="42"/>
      <c r="I32" s="42"/>
      <c r="J32" s="42"/>
      <c r="K32" s="42"/>
      <c r="L32" s="292">
        <v>0.21</v>
      </c>
      <c r="M32" s="293"/>
      <c r="N32" s="293"/>
      <c r="O32" s="293"/>
      <c r="P32" s="293"/>
      <c r="Q32" s="42"/>
      <c r="R32" s="42"/>
      <c r="S32" s="42"/>
      <c r="T32" s="42"/>
      <c r="U32" s="42"/>
      <c r="V32" s="42"/>
      <c r="W32" s="294">
        <f>ROUND(AZ94 + SUM(CD97:CD101), 2)</f>
        <v>0</v>
      </c>
      <c r="X32" s="293"/>
      <c r="Y32" s="293"/>
      <c r="Z32" s="293"/>
      <c r="AA32" s="293"/>
      <c r="AB32" s="293"/>
      <c r="AC32" s="293"/>
      <c r="AD32" s="293"/>
      <c r="AE32" s="293"/>
      <c r="AF32" s="42"/>
      <c r="AG32" s="42"/>
      <c r="AH32" s="42"/>
      <c r="AI32" s="42"/>
      <c r="AJ32" s="42"/>
      <c r="AK32" s="294">
        <f>ROUND(AV94 + SUM(BY97:BY101), 2)</f>
        <v>0</v>
      </c>
      <c r="AL32" s="293"/>
      <c r="AM32" s="293"/>
      <c r="AN32" s="293"/>
      <c r="AO32" s="293"/>
      <c r="AP32" s="42"/>
      <c r="AQ32" s="42"/>
      <c r="AR32" s="43"/>
      <c r="BE32" s="281"/>
    </row>
    <row r="33" spans="1:57" s="3" customFormat="1" ht="14.45" customHeight="1">
      <c r="B33" s="41"/>
      <c r="C33" s="42"/>
      <c r="D33" s="42"/>
      <c r="E33" s="42"/>
      <c r="F33" s="29" t="s">
        <v>45</v>
      </c>
      <c r="G33" s="42"/>
      <c r="H33" s="42"/>
      <c r="I33" s="42"/>
      <c r="J33" s="42"/>
      <c r="K33" s="42"/>
      <c r="L33" s="292">
        <v>0.15</v>
      </c>
      <c r="M33" s="293"/>
      <c r="N33" s="293"/>
      <c r="O33" s="293"/>
      <c r="P33" s="293"/>
      <c r="Q33" s="42"/>
      <c r="R33" s="42"/>
      <c r="S33" s="42"/>
      <c r="T33" s="42"/>
      <c r="U33" s="42"/>
      <c r="V33" s="42"/>
      <c r="W33" s="294">
        <f>ROUND(BA94 + SUM(CE97:CE101), 2)</f>
        <v>0</v>
      </c>
      <c r="X33" s="293"/>
      <c r="Y33" s="293"/>
      <c r="Z33" s="293"/>
      <c r="AA33" s="293"/>
      <c r="AB33" s="293"/>
      <c r="AC33" s="293"/>
      <c r="AD33" s="293"/>
      <c r="AE33" s="293"/>
      <c r="AF33" s="42"/>
      <c r="AG33" s="42"/>
      <c r="AH33" s="42"/>
      <c r="AI33" s="42"/>
      <c r="AJ33" s="42"/>
      <c r="AK33" s="294">
        <f>ROUND(AW94 + SUM(BZ97:BZ101), 2)</f>
        <v>0</v>
      </c>
      <c r="AL33" s="293"/>
      <c r="AM33" s="293"/>
      <c r="AN33" s="293"/>
      <c r="AO33" s="293"/>
      <c r="AP33" s="42"/>
      <c r="AQ33" s="42"/>
      <c r="AR33" s="43"/>
      <c r="BE33" s="281"/>
    </row>
    <row r="34" spans="1:57" s="3" customFormat="1" ht="14.45" hidden="1" customHeight="1">
      <c r="B34" s="41"/>
      <c r="C34" s="42"/>
      <c r="D34" s="42"/>
      <c r="E34" s="42"/>
      <c r="F34" s="29" t="s">
        <v>46</v>
      </c>
      <c r="G34" s="42"/>
      <c r="H34" s="42"/>
      <c r="I34" s="42"/>
      <c r="J34" s="42"/>
      <c r="K34" s="42"/>
      <c r="L34" s="292">
        <v>0.21</v>
      </c>
      <c r="M34" s="293"/>
      <c r="N34" s="293"/>
      <c r="O34" s="293"/>
      <c r="P34" s="293"/>
      <c r="Q34" s="42"/>
      <c r="R34" s="42"/>
      <c r="S34" s="42"/>
      <c r="T34" s="42"/>
      <c r="U34" s="42"/>
      <c r="V34" s="42"/>
      <c r="W34" s="294">
        <f>ROUND(BB94 + SUM(CF97:CF101), 2)</f>
        <v>0</v>
      </c>
      <c r="X34" s="293"/>
      <c r="Y34" s="293"/>
      <c r="Z34" s="293"/>
      <c r="AA34" s="293"/>
      <c r="AB34" s="293"/>
      <c r="AC34" s="293"/>
      <c r="AD34" s="293"/>
      <c r="AE34" s="293"/>
      <c r="AF34" s="42"/>
      <c r="AG34" s="42"/>
      <c r="AH34" s="42"/>
      <c r="AI34" s="42"/>
      <c r="AJ34" s="42"/>
      <c r="AK34" s="294">
        <v>0</v>
      </c>
      <c r="AL34" s="293"/>
      <c r="AM34" s="293"/>
      <c r="AN34" s="293"/>
      <c r="AO34" s="293"/>
      <c r="AP34" s="42"/>
      <c r="AQ34" s="42"/>
      <c r="AR34" s="43"/>
      <c r="BE34" s="281"/>
    </row>
    <row r="35" spans="1:57" s="3" customFormat="1" ht="14.45" hidden="1" customHeight="1">
      <c r="B35" s="41"/>
      <c r="C35" s="42"/>
      <c r="D35" s="42"/>
      <c r="E35" s="42"/>
      <c r="F35" s="29" t="s">
        <v>47</v>
      </c>
      <c r="G35" s="42"/>
      <c r="H35" s="42"/>
      <c r="I35" s="42"/>
      <c r="J35" s="42"/>
      <c r="K35" s="42"/>
      <c r="L35" s="292">
        <v>0.15</v>
      </c>
      <c r="M35" s="293"/>
      <c r="N35" s="293"/>
      <c r="O35" s="293"/>
      <c r="P35" s="293"/>
      <c r="Q35" s="42"/>
      <c r="R35" s="42"/>
      <c r="S35" s="42"/>
      <c r="T35" s="42"/>
      <c r="U35" s="42"/>
      <c r="V35" s="42"/>
      <c r="W35" s="294">
        <f>ROUND(BC94 + SUM(CG97:CG101), 2)</f>
        <v>0</v>
      </c>
      <c r="X35" s="293"/>
      <c r="Y35" s="293"/>
      <c r="Z35" s="293"/>
      <c r="AA35" s="293"/>
      <c r="AB35" s="293"/>
      <c r="AC35" s="293"/>
      <c r="AD35" s="293"/>
      <c r="AE35" s="293"/>
      <c r="AF35" s="42"/>
      <c r="AG35" s="42"/>
      <c r="AH35" s="42"/>
      <c r="AI35" s="42"/>
      <c r="AJ35" s="42"/>
      <c r="AK35" s="294">
        <v>0</v>
      </c>
      <c r="AL35" s="293"/>
      <c r="AM35" s="293"/>
      <c r="AN35" s="293"/>
      <c r="AO35" s="293"/>
      <c r="AP35" s="42"/>
      <c r="AQ35" s="42"/>
      <c r="AR35" s="43"/>
    </row>
    <row r="36" spans="1:57" s="3" customFormat="1" ht="14.45" hidden="1" customHeight="1">
      <c r="B36" s="41"/>
      <c r="C36" s="42"/>
      <c r="D36" s="42"/>
      <c r="E36" s="42"/>
      <c r="F36" s="29" t="s">
        <v>48</v>
      </c>
      <c r="G36" s="42"/>
      <c r="H36" s="42"/>
      <c r="I36" s="42"/>
      <c r="J36" s="42"/>
      <c r="K36" s="42"/>
      <c r="L36" s="292">
        <v>0</v>
      </c>
      <c r="M36" s="293"/>
      <c r="N36" s="293"/>
      <c r="O36" s="293"/>
      <c r="P36" s="293"/>
      <c r="Q36" s="42"/>
      <c r="R36" s="42"/>
      <c r="S36" s="42"/>
      <c r="T36" s="42"/>
      <c r="U36" s="42"/>
      <c r="V36" s="42"/>
      <c r="W36" s="294">
        <f>ROUND(BD94 + SUM(CH97:CH101), 2)</f>
        <v>0</v>
      </c>
      <c r="X36" s="293"/>
      <c r="Y36" s="293"/>
      <c r="Z36" s="293"/>
      <c r="AA36" s="293"/>
      <c r="AB36" s="293"/>
      <c r="AC36" s="293"/>
      <c r="AD36" s="293"/>
      <c r="AE36" s="293"/>
      <c r="AF36" s="42"/>
      <c r="AG36" s="42"/>
      <c r="AH36" s="42"/>
      <c r="AI36" s="42"/>
      <c r="AJ36" s="42"/>
      <c r="AK36" s="294">
        <v>0</v>
      </c>
      <c r="AL36" s="293"/>
      <c r="AM36" s="293"/>
      <c r="AN36" s="293"/>
      <c r="AO36" s="293"/>
      <c r="AP36" s="42"/>
      <c r="AQ36" s="42"/>
      <c r="AR36" s="43"/>
    </row>
    <row r="37" spans="1:57" s="2" customFormat="1" ht="6.9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5"/>
    </row>
    <row r="38" spans="1:57" s="2" customFormat="1" ht="25.9" customHeight="1">
      <c r="A38" s="35"/>
      <c r="B38" s="36"/>
      <c r="C38" s="44"/>
      <c r="D38" s="45" t="s">
        <v>49</v>
      </c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7" t="s">
        <v>50</v>
      </c>
      <c r="U38" s="46"/>
      <c r="V38" s="46"/>
      <c r="W38" s="46"/>
      <c r="X38" s="295" t="s">
        <v>51</v>
      </c>
      <c r="Y38" s="296"/>
      <c r="Z38" s="296"/>
      <c r="AA38" s="296"/>
      <c r="AB38" s="296"/>
      <c r="AC38" s="46"/>
      <c r="AD38" s="46"/>
      <c r="AE38" s="46"/>
      <c r="AF38" s="46"/>
      <c r="AG38" s="46"/>
      <c r="AH38" s="46"/>
      <c r="AI38" s="46"/>
      <c r="AJ38" s="46"/>
      <c r="AK38" s="297">
        <f>SUM(AK29:AK36)</f>
        <v>0</v>
      </c>
      <c r="AL38" s="296"/>
      <c r="AM38" s="296"/>
      <c r="AN38" s="296"/>
      <c r="AO38" s="298"/>
      <c r="AP38" s="44"/>
      <c r="AQ38" s="44"/>
      <c r="AR38" s="38"/>
      <c r="BE38" s="35"/>
    </row>
    <row r="39" spans="1:57" s="2" customFormat="1" ht="6.95" customHeight="1">
      <c r="A39" s="35"/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8"/>
      <c r="BE39" s="35"/>
    </row>
    <row r="40" spans="1:57" s="2" customFormat="1" ht="14.45" customHeight="1">
      <c r="A40" s="35"/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8"/>
      <c r="BE40" s="35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8"/>
      <c r="C49" s="49"/>
      <c r="D49" s="50" t="s">
        <v>52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53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5"/>
      <c r="B60" s="36"/>
      <c r="C60" s="37"/>
      <c r="D60" s="53" t="s">
        <v>54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3" t="s">
        <v>55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3" t="s">
        <v>54</v>
      </c>
      <c r="AI60" s="40"/>
      <c r="AJ60" s="40"/>
      <c r="AK60" s="40"/>
      <c r="AL60" s="40"/>
      <c r="AM60" s="53" t="s">
        <v>55</v>
      </c>
      <c r="AN60" s="40"/>
      <c r="AO60" s="40"/>
      <c r="AP60" s="37"/>
      <c r="AQ60" s="37"/>
      <c r="AR60" s="38"/>
      <c r="BE60" s="35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5"/>
      <c r="B64" s="36"/>
      <c r="C64" s="37"/>
      <c r="D64" s="50" t="s">
        <v>56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57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38"/>
      <c r="BE64" s="35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5"/>
      <c r="B75" s="36"/>
      <c r="C75" s="37"/>
      <c r="D75" s="53" t="s">
        <v>54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3" t="s">
        <v>55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3" t="s">
        <v>54</v>
      </c>
      <c r="AI75" s="40"/>
      <c r="AJ75" s="40"/>
      <c r="AK75" s="40"/>
      <c r="AL75" s="40"/>
      <c r="AM75" s="53" t="s">
        <v>55</v>
      </c>
      <c r="AN75" s="40"/>
      <c r="AO75" s="40"/>
      <c r="AP75" s="37"/>
      <c r="AQ75" s="37"/>
      <c r="AR75" s="38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38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38"/>
      <c r="BE81" s="35"/>
    </row>
    <row r="82" spans="1:91" s="2" customFormat="1" ht="24.95" customHeight="1">
      <c r="A82" s="35"/>
      <c r="B82" s="36"/>
      <c r="C82" s="23" t="s">
        <v>58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5"/>
    </row>
    <row r="84" spans="1:91" s="4" customFormat="1" ht="12" customHeight="1">
      <c r="B84" s="59"/>
      <c r="C84" s="29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2021-12A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53" t="str">
        <f>K6</f>
        <v>L.P.CINGRA VE ST.BOHUMÍNĚ SO 07 MOBILIÁŘ</v>
      </c>
      <c r="M85" s="254"/>
      <c r="N85" s="254"/>
      <c r="O85" s="254"/>
      <c r="P85" s="254"/>
      <c r="Q85" s="254"/>
      <c r="R85" s="254"/>
      <c r="S85" s="254"/>
      <c r="T85" s="254"/>
      <c r="U85" s="254"/>
      <c r="V85" s="254"/>
      <c r="W85" s="254"/>
      <c r="X85" s="254"/>
      <c r="Y85" s="254"/>
      <c r="Z85" s="254"/>
      <c r="AA85" s="254"/>
      <c r="AB85" s="254"/>
      <c r="AC85" s="254"/>
      <c r="AD85" s="254"/>
      <c r="AE85" s="254"/>
      <c r="AF85" s="254"/>
      <c r="AG85" s="254"/>
      <c r="AH85" s="254"/>
      <c r="AI85" s="254"/>
      <c r="AJ85" s="254"/>
      <c r="AK85" s="254"/>
      <c r="AL85" s="254"/>
      <c r="AM85" s="254"/>
      <c r="AN85" s="254"/>
      <c r="AO85" s="254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5"/>
    </row>
    <row r="87" spans="1:91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Bohumín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255" t="str">
        <f>IF(AN8= "","",AN8)</f>
        <v>27. 7. 2021</v>
      </c>
      <c r="AN87" s="255"/>
      <c r="AO87" s="37"/>
      <c r="AP87" s="37"/>
      <c r="AQ87" s="37"/>
      <c r="AR87" s="38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5"/>
    </row>
    <row r="89" spans="1:91" s="2" customFormat="1" ht="15.2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SPAN s.r.o.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262" t="str">
        <f>IF(E17="","",E17)</f>
        <v xml:space="preserve"> </v>
      </c>
      <c r="AN89" s="263"/>
      <c r="AO89" s="263"/>
      <c r="AP89" s="263"/>
      <c r="AQ89" s="37"/>
      <c r="AR89" s="38"/>
      <c r="AS89" s="256" t="s">
        <v>59</v>
      </c>
      <c r="AT89" s="257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25.7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262" t="str">
        <f>IF(E20="","",E20)</f>
        <v>Ing.Magda Cigánková Fialová</v>
      </c>
      <c r="AN90" s="263"/>
      <c r="AO90" s="263"/>
      <c r="AP90" s="263"/>
      <c r="AQ90" s="37"/>
      <c r="AR90" s="38"/>
      <c r="AS90" s="258"/>
      <c r="AT90" s="259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260"/>
      <c r="AT91" s="261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67" t="s">
        <v>60</v>
      </c>
      <c r="D92" s="265"/>
      <c r="E92" s="265"/>
      <c r="F92" s="265"/>
      <c r="G92" s="265"/>
      <c r="H92" s="74"/>
      <c r="I92" s="264" t="s">
        <v>61</v>
      </c>
      <c r="J92" s="265"/>
      <c r="K92" s="265"/>
      <c r="L92" s="265"/>
      <c r="M92" s="265"/>
      <c r="N92" s="265"/>
      <c r="O92" s="265"/>
      <c r="P92" s="265"/>
      <c r="Q92" s="265"/>
      <c r="R92" s="265"/>
      <c r="S92" s="265"/>
      <c r="T92" s="265"/>
      <c r="U92" s="265"/>
      <c r="V92" s="265"/>
      <c r="W92" s="265"/>
      <c r="X92" s="265"/>
      <c r="Y92" s="265"/>
      <c r="Z92" s="265"/>
      <c r="AA92" s="265"/>
      <c r="AB92" s="265"/>
      <c r="AC92" s="265"/>
      <c r="AD92" s="265"/>
      <c r="AE92" s="265"/>
      <c r="AF92" s="265"/>
      <c r="AG92" s="268" t="s">
        <v>62</v>
      </c>
      <c r="AH92" s="265"/>
      <c r="AI92" s="265"/>
      <c r="AJ92" s="265"/>
      <c r="AK92" s="265"/>
      <c r="AL92" s="265"/>
      <c r="AM92" s="265"/>
      <c r="AN92" s="264" t="s">
        <v>63</v>
      </c>
      <c r="AO92" s="265"/>
      <c r="AP92" s="266"/>
      <c r="AQ92" s="75" t="s">
        <v>64</v>
      </c>
      <c r="AR92" s="38"/>
      <c r="AS92" s="76" t="s">
        <v>65</v>
      </c>
      <c r="AT92" s="77" t="s">
        <v>66</v>
      </c>
      <c r="AU92" s="77" t="s">
        <v>67</v>
      </c>
      <c r="AV92" s="77" t="s">
        <v>68</v>
      </c>
      <c r="AW92" s="77" t="s">
        <v>69</v>
      </c>
      <c r="AX92" s="77" t="s">
        <v>70</v>
      </c>
      <c r="AY92" s="77" t="s">
        <v>71</v>
      </c>
      <c r="AZ92" s="77" t="s">
        <v>72</v>
      </c>
      <c r="BA92" s="77" t="s">
        <v>73</v>
      </c>
      <c r="BB92" s="77" t="s">
        <v>74</v>
      </c>
      <c r="BC92" s="77" t="s">
        <v>75</v>
      </c>
      <c r="BD92" s="78" t="s">
        <v>76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77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76">
        <f>ROUND(AG95,2)</f>
        <v>0</v>
      </c>
      <c r="AH94" s="276"/>
      <c r="AI94" s="276"/>
      <c r="AJ94" s="276"/>
      <c r="AK94" s="276"/>
      <c r="AL94" s="276"/>
      <c r="AM94" s="276"/>
      <c r="AN94" s="277">
        <f>SUM(AG94,AT94)</f>
        <v>0</v>
      </c>
      <c r="AO94" s="277"/>
      <c r="AP94" s="277"/>
      <c r="AQ94" s="86" t="s">
        <v>1</v>
      </c>
      <c r="AR94" s="87"/>
      <c r="AS94" s="88">
        <f>ROUND(AS95,2)</f>
        <v>0</v>
      </c>
      <c r="AT94" s="89">
        <f>ROUND(SUM(AV94:AW94),2)</f>
        <v>0</v>
      </c>
      <c r="AU94" s="90">
        <f>ROUND(AU95,5)</f>
        <v>0</v>
      </c>
      <c r="AV94" s="89">
        <f>ROUND(AZ94*L32,2)</f>
        <v>0</v>
      </c>
      <c r="AW94" s="89">
        <f>ROUND(BA94*L33,2)</f>
        <v>0</v>
      </c>
      <c r="AX94" s="89">
        <f>ROUND(BB94*L32,2)</f>
        <v>0</v>
      </c>
      <c r="AY94" s="89">
        <f>ROUND(BC94*L33,2)</f>
        <v>0</v>
      </c>
      <c r="AZ94" s="89">
        <f>ROUND(AZ95,2)</f>
        <v>0</v>
      </c>
      <c r="BA94" s="89">
        <f>ROUND(BA95,2)</f>
        <v>0</v>
      </c>
      <c r="BB94" s="89">
        <f>ROUND(BB95,2)</f>
        <v>0</v>
      </c>
      <c r="BC94" s="89">
        <f>ROUND(BC95,2)</f>
        <v>0</v>
      </c>
      <c r="BD94" s="91">
        <f>ROUND(BD95,2)</f>
        <v>0</v>
      </c>
      <c r="BS94" s="92" t="s">
        <v>78</v>
      </c>
      <c r="BT94" s="92" t="s">
        <v>79</v>
      </c>
      <c r="BU94" s="93" t="s">
        <v>80</v>
      </c>
      <c r="BV94" s="92" t="s">
        <v>81</v>
      </c>
      <c r="BW94" s="92" t="s">
        <v>5</v>
      </c>
      <c r="BX94" s="92" t="s">
        <v>82</v>
      </c>
      <c r="CL94" s="92" t="s">
        <v>1</v>
      </c>
    </row>
    <row r="95" spans="1:91" s="7" customFormat="1" ht="16.5" customHeight="1">
      <c r="A95" s="94" t="s">
        <v>83</v>
      </c>
      <c r="B95" s="95"/>
      <c r="C95" s="96"/>
      <c r="D95" s="269" t="s">
        <v>84</v>
      </c>
      <c r="E95" s="269"/>
      <c r="F95" s="269"/>
      <c r="G95" s="269"/>
      <c r="H95" s="269"/>
      <c r="I95" s="97"/>
      <c r="J95" s="269" t="s">
        <v>85</v>
      </c>
      <c r="K95" s="269"/>
      <c r="L95" s="269"/>
      <c r="M95" s="269"/>
      <c r="N95" s="269"/>
      <c r="O95" s="269"/>
      <c r="P95" s="269"/>
      <c r="Q95" s="269"/>
      <c r="R95" s="269"/>
      <c r="S95" s="269"/>
      <c r="T95" s="269"/>
      <c r="U95" s="269"/>
      <c r="V95" s="269"/>
      <c r="W95" s="269"/>
      <c r="X95" s="269"/>
      <c r="Y95" s="269"/>
      <c r="Z95" s="269"/>
      <c r="AA95" s="269"/>
      <c r="AB95" s="269"/>
      <c r="AC95" s="269"/>
      <c r="AD95" s="269"/>
      <c r="AE95" s="269"/>
      <c r="AF95" s="269"/>
      <c r="AG95" s="270">
        <f>'01 - SO 07 MOBILIÁŘ'!J30</f>
        <v>0</v>
      </c>
      <c r="AH95" s="271"/>
      <c r="AI95" s="271"/>
      <c r="AJ95" s="271"/>
      <c r="AK95" s="271"/>
      <c r="AL95" s="271"/>
      <c r="AM95" s="271"/>
      <c r="AN95" s="270">
        <f>SUM(AG95,AT95)</f>
        <v>0</v>
      </c>
      <c r="AO95" s="271"/>
      <c r="AP95" s="271"/>
      <c r="AQ95" s="98" t="s">
        <v>86</v>
      </c>
      <c r="AR95" s="99"/>
      <c r="AS95" s="100">
        <v>0</v>
      </c>
      <c r="AT95" s="101">
        <f>ROUND(SUM(AV95:AW95),2)</f>
        <v>0</v>
      </c>
      <c r="AU95" s="102">
        <f>'01 - SO 07 MOBILIÁŘ'!P118</f>
        <v>0</v>
      </c>
      <c r="AV95" s="101">
        <f>'01 - SO 07 MOBILIÁŘ'!J33</f>
        <v>0</v>
      </c>
      <c r="AW95" s="101">
        <f>'01 - SO 07 MOBILIÁŘ'!J34</f>
        <v>0</v>
      </c>
      <c r="AX95" s="101">
        <f>'01 - SO 07 MOBILIÁŘ'!J35</f>
        <v>0</v>
      </c>
      <c r="AY95" s="101">
        <f>'01 - SO 07 MOBILIÁŘ'!J36</f>
        <v>0</v>
      </c>
      <c r="AZ95" s="101">
        <f>'01 - SO 07 MOBILIÁŘ'!F33</f>
        <v>0</v>
      </c>
      <c r="BA95" s="101">
        <f>'01 - SO 07 MOBILIÁŘ'!F34</f>
        <v>0</v>
      </c>
      <c r="BB95" s="101">
        <f>'01 - SO 07 MOBILIÁŘ'!F35</f>
        <v>0</v>
      </c>
      <c r="BC95" s="101">
        <f>'01 - SO 07 MOBILIÁŘ'!F36</f>
        <v>0</v>
      </c>
      <c r="BD95" s="103">
        <f>'01 - SO 07 MOBILIÁŘ'!F37</f>
        <v>0</v>
      </c>
      <c r="BT95" s="104" t="s">
        <v>87</v>
      </c>
      <c r="BV95" s="104" t="s">
        <v>81</v>
      </c>
      <c r="BW95" s="104" t="s">
        <v>88</v>
      </c>
      <c r="BX95" s="104" t="s">
        <v>5</v>
      </c>
      <c r="CL95" s="104" t="s">
        <v>1</v>
      </c>
      <c r="CM95" s="104" t="s">
        <v>89</v>
      </c>
    </row>
    <row r="96" spans="1:91" ht="11.25">
      <c r="B96" s="21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0"/>
    </row>
    <row r="97" spans="1:89" s="2" customFormat="1" ht="30" customHeight="1">
      <c r="A97" s="35"/>
      <c r="B97" s="36"/>
      <c r="C97" s="83" t="s">
        <v>90</v>
      </c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277">
        <f>ROUND(SUM(AG98:AG101), 2)</f>
        <v>0</v>
      </c>
      <c r="AH97" s="277"/>
      <c r="AI97" s="277"/>
      <c r="AJ97" s="277"/>
      <c r="AK97" s="277"/>
      <c r="AL97" s="277"/>
      <c r="AM97" s="277"/>
      <c r="AN97" s="277">
        <f>ROUND(SUM(AN98:AN101), 2)</f>
        <v>0</v>
      </c>
      <c r="AO97" s="277"/>
      <c r="AP97" s="277"/>
      <c r="AQ97" s="105"/>
      <c r="AR97" s="38"/>
      <c r="AS97" s="76" t="s">
        <v>91</v>
      </c>
      <c r="AT97" s="77" t="s">
        <v>92</v>
      </c>
      <c r="AU97" s="77" t="s">
        <v>43</v>
      </c>
      <c r="AV97" s="78" t="s">
        <v>66</v>
      </c>
      <c r="AW97" s="35"/>
      <c r="AX97" s="35"/>
      <c r="AY97" s="35"/>
      <c r="AZ97" s="35"/>
      <c r="BA97" s="35"/>
      <c r="BB97" s="35"/>
      <c r="BC97" s="35"/>
      <c r="BD97" s="35"/>
      <c r="BE97" s="35"/>
    </row>
    <row r="98" spans="1:89" s="2" customFormat="1" ht="19.899999999999999" customHeight="1">
      <c r="A98" s="35"/>
      <c r="B98" s="36"/>
      <c r="C98" s="37"/>
      <c r="D98" s="274" t="s">
        <v>93</v>
      </c>
      <c r="E98" s="274"/>
      <c r="F98" s="274"/>
      <c r="G98" s="274"/>
      <c r="H98" s="274"/>
      <c r="I98" s="274"/>
      <c r="J98" s="274"/>
      <c r="K98" s="274"/>
      <c r="L98" s="274"/>
      <c r="M98" s="274"/>
      <c r="N98" s="274"/>
      <c r="O98" s="274"/>
      <c r="P98" s="274"/>
      <c r="Q98" s="274"/>
      <c r="R98" s="274"/>
      <c r="S98" s="274"/>
      <c r="T98" s="274"/>
      <c r="U98" s="274"/>
      <c r="V98" s="274"/>
      <c r="W98" s="274"/>
      <c r="X98" s="274"/>
      <c r="Y98" s="274"/>
      <c r="Z98" s="274"/>
      <c r="AA98" s="274"/>
      <c r="AB98" s="274"/>
      <c r="AC98" s="37"/>
      <c r="AD98" s="37"/>
      <c r="AE98" s="37"/>
      <c r="AF98" s="37"/>
      <c r="AG98" s="272">
        <f>ROUND(AG94 * AS98, 2)</f>
        <v>0</v>
      </c>
      <c r="AH98" s="273"/>
      <c r="AI98" s="273"/>
      <c r="AJ98" s="273"/>
      <c r="AK98" s="273"/>
      <c r="AL98" s="273"/>
      <c r="AM98" s="273"/>
      <c r="AN98" s="273">
        <f>ROUND(AG98 + AV98, 2)</f>
        <v>0</v>
      </c>
      <c r="AO98" s="273"/>
      <c r="AP98" s="273"/>
      <c r="AQ98" s="37"/>
      <c r="AR98" s="38"/>
      <c r="AS98" s="106">
        <v>0</v>
      </c>
      <c r="AT98" s="107" t="s">
        <v>94</v>
      </c>
      <c r="AU98" s="107" t="s">
        <v>44</v>
      </c>
      <c r="AV98" s="108">
        <f>ROUND(IF(AU98="základní",AG98*L32,IF(AU98="snížená",AG98*L33,0)), 2)</f>
        <v>0</v>
      </c>
      <c r="AW98" s="35"/>
      <c r="AX98" s="35"/>
      <c r="AY98" s="35"/>
      <c r="AZ98" s="35"/>
      <c r="BA98" s="35"/>
      <c r="BB98" s="35"/>
      <c r="BC98" s="35"/>
      <c r="BD98" s="35"/>
      <c r="BE98" s="35"/>
      <c r="BV98" s="17" t="s">
        <v>95</v>
      </c>
      <c r="BY98" s="109">
        <f>IF(AU98="základní",AV98,0)</f>
        <v>0</v>
      </c>
      <c r="BZ98" s="109">
        <f>IF(AU98="snížená",AV98,0)</f>
        <v>0</v>
      </c>
      <c r="CA98" s="109">
        <v>0</v>
      </c>
      <c r="CB98" s="109">
        <v>0</v>
      </c>
      <c r="CC98" s="109">
        <v>0</v>
      </c>
      <c r="CD98" s="109">
        <f>IF(AU98="základní",AG98,0)</f>
        <v>0</v>
      </c>
      <c r="CE98" s="109">
        <f>IF(AU98="snížená",AG98,0)</f>
        <v>0</v>
      </c>
      <c r="CF98" s="109">
        <f>IF(AU98="zákl. přenesená",AG98,0)</f>
        <v>0</v>
      </c>
      <c r="CG98" s="109">
        <f>IF(AU98="sníž. přenesená",AG98,0)</f>
        <v>0</v>
      </c>
      <c r="CH98" s="109">
        <f>IF(AU98="nulová",AG98,0)</f>
        <v>0</v>
      </c>
      <c r="CI98" s="17">
        <f>IF(AU98="základní",1,IF(AU98="snížená",2,IF(AU98="zákl. přenesená",4,IF(AU98="sníž. přenesená",5,3))))</f>
        <v>1</v>
      </c>
      <c r="CJ98" s="17">
        <f>IF(AT98="stavební čast",1,IF(AT98="investiční čast",2,3))</f>
        <v>1</v>
      </c>
      <c r="CK98" s="17" t="str">
        <f>IF(D98="Vyplň vlastní","","x")</f>
        <v>x</v>
      </c>
    </row>
    <row r="99" spans="1:89" s="2" customFormat="1" ht="19.899999999999999" customHeight="1">
      <c r="A99" s="35"/>
      <c r="B99" s="36"/>
      <c r="C99" s="37"/>
      <c r="D99" s="275" t="s">
        <v>96</v>
      </c>
      <c r="E99" s="274"/>
      <c r="F99" s="274"/>
      <c r="G99" s="274"/>
      <c r="H99" s="274"/>
      <c r="I99" s="274"/>
      <c r="J99" s="274"/>
      <c r="K99" s="274"/>
      <c r="L99" s="274"/>
      <c r="M99" s="274"/>
      <c r="N99" s="274"/>
      <c r="O99" s="274"/>
      <c r="P99" s="274"/>
      <c r="Q99" s="274"/>
      <c r="R99" s="274"/>
      <c r="S99" s="274"/>
      <c r="T99" s="274"/>
      <c r="U99" s="274"/>
      <c r="V99" s="274"/>
      <c r="W99" s="274"/>
      <c r="X99" s="274"/>
      <c r="Y99" s="274"/>
      <c r="Z99" s="274"/>
      <c r="AA99" s="274"/>
      <c r="AB99" s="274"/>
      <c r="AC99" s="37"/>
      <c r="AD99" s="37"/>
      <c r="AE99" s="37"/>
      <c r="AF99" s="37"/>
      <c r="AG99" s="272">
        <f>ROUND(AG94 * AS99, 2)</f>
        <v>0</v>
      </c>
      <c r="AH99" s="273"/>
      <c r="AI99" s="273"/>
      <c r="AJ99" s="273"/>
      <c r="AK99" s="273"/>
      <c r="AL99" s="273"/>
      <c r="AM99" s="273"/>
      <c r="AN99" s="273">
        <f>ROUND(AG99 + AV99, 2)</f>
        <v>0</v>
      </c>
      <c r="AO99" s="273"/>
      <c r="AP99" s="273"/>
      <c r="AQ99" s="37"/>
      <c r="AR99" s="38"/>
      <c r="AS99" s="106">
        <v>0</v>
      </c>
      <c r="AT99" s="107" t="s">
        <v>94</v>
      </c>
      <c r="AU99" s="107" t="s">
        <v>44</v>
      </c>
      <c r="AV99" s="108">
        <f>ROUND(IF(AU99="základní",AG99*L32,IF(AU99="snížená",AG99*L33,0)), 2)</f>
        <v>0</v>
      </c>
      <c r="AW99" s="35"/>
      <c r="AX99" s="35"/>
      <c r="AY99" s="35"/>
      <c r="AZ99" s="35"/>
      <c r="BA99" s="35"/>
      <c r="BB99" s="35"/>
      <c r="BC99" s="35"/>
      <c r="BD99" s="35"/>
      <c r="BE99" s="35"/>
      <c r="BV99" s="17" t="s">
        <v>97</v>
      </c>
      <c r="BY99" s="109">
        <f>IF(AU99="základní",AV99,0)</f>
        <v>0</v>
      </c>
      <c r="BZ99" s="109">
        <f>IF(AU99="snížená",AV99,0)</f>
        <v>0</v>
      </c>
      <c r="CA99" s="109">
        <v>0</v>
      </c>
      <c r="CB99" s="109">
        <v>0</v>
      </c>
      <c r="CC99" s="109">
        <v>0</v>
      </c>
      <c r="CD99" s="109">
        <f>IF(AU99="základní",AG99,0)</f>
        <v>0</v>
      </c>
      <c r="CE99" s="109">
        <f>IF(AU99="snížená",AG99,0)</f>
        <v>0</v>
      </c>
      <c r="CF99" s="109">
        <f>IF(AU99="zákl. přenesená",AG99,0)</f>
        <v>0</v>
      </c>
      <c r="CG99" s="109">
        <f>IF(AU99="sníž. přenesená",AG99,0)</f>
        <v>0</v>
      </c>
      <c r="CH99" s="109">
        <f>IF(AU99="nulová",AG99,0)</f>
        <v>0</v>
      </c>
      <c r="CI99" s="17">
        <f>IF(AU99="základní",1,IF(AU99="snížená",2,IF(AU99="zákl. přenesená",4,IF(AU99="sníž. přenesená",5,3))))</f>
        <v>1</v>
      </c>
      <c r="CJ99" s="17">
        <f>IF(AT99="stavební čast",1,IF(AT99="investiční čast",2,3))</f>
        <v>1</v>
      </c>
      <c r="CK99" s="17" t="str">
        <f>IF(D99="Vyplň vlastní","","x")</f>
        <v/>
      </c>
    </row>
    <row r="100" spans="1:89" s="2" customFormat="1" ht="19.899999999999999" customHeight="1">
      <c r="A100" s="35"/>
      <c r="B100" s="36"/>
      <c r="C100" s="37"/>
      <c r="D100" s="275" t="s">
        <v>96</v>
      </c>
      <c r="E100" s="274"/>
      <c r="F100" s="274"/>
      <c r="G100" s="274"/>
      <c r="H100" s="274"/>
      <c r="I100" s="274"/>
      <c r="J100" s="274"/>
      <c r="K100" s="274"/>
      <c r="L100" s="274"/>
      <c r="M100" s="274"/>
      <c r="N100" s="274"/>
      <c r="O100" s="274"/>
      <c r="P100" s="274"/>
      <c r="Q100" s="274"/>
      <c r="R100" s="274"/>
      <c r="S100" s="274"/>
      <c r="T100" s="274"/>
      <c r="U100" s="274"/>
      <c r="V100" s="274"/>
      <c r="W100" s="274"/>
      <c r="X100" s="274"/>
      <c r="Y100" s="274"/>
      <c r="Z100" s="274"/>
      <c r="AA100" s="274"/>
      <c r="AB100" s="274"/>
      <c r="AC100" s="37"/>
      <c r="AD100" s="37"/>
      <c r="AE100" s="37"/>
      <c r="AF100" s="37"/>
      <c r="AG100" s="272">
        <f>ROUND(AG94 * AS100, 2)</f>
        <v>0</v>
      </c>
      <c r="AH100" s="273"/>
      <c r="AI100" s="273"/>
      <c r="AJ100" s="273"/>
      <c r="AK100" s="273"/>
      <c r="AL100" s="273"/>
      <c r="AM100" s="273"/>
      <c r="AN100" s="273">
        <f>ROUND(AG100 + AV100, 2)</f>
        <v>0</v>
      </c>
      <c r="AO100" s="273"/>
      <c r="AP100" s="273"/>
      <c r="AQ100" s="37"/>
      <c r="AR100" s="38"/>
      <c r="AS100" s="106">
        <v>0</v>
      </c>
      <c r="AT100" s="107" t="s">
        <v>94</v>
      </c>
      <c r="AU100" s="107" t="s">
        <v>44</v>
      </c>
      <c r="AV100" s="108">
        <f>ROUND(IF(AU100="základní",AG100*L32,IF(AU100="snížená",AG100*L33,0)), 2)</f>
        <v>0</v>
      </c>
      <c r="AW100" s="35"/>
      <c r="AX100" s="35"/>
      <c r="AY100" s="35"/>
      <c r="AZ100" s="35"/>
      <c r="BA100" s="35"/>
      <c r="BB100" s="35"/>
      <c r="BC100" s="35"/>
      <c r="BD100" s="35"/>
      <c r="BE100" s="35"/>
      <c r="BV100" s="17" t="s">
        <v>97</v>
      </c>
      <c r="BY100" s="109">
        <f>IF(AU100="základní",AV100,0)</f>
        <v>0</v>
      </c>
      <c r="BZ100" s="109">
        <f>IF(AU100="snížená",AV100,0)</f>
        <v>0</v>
      </c>
      <c r="CA100" s="109">
        <v>0</v>
      </c>
      <c r="CB100" s="109">
        <v>0</v>
      </c>
      <c r="CC100" s="109">
        <v>0</v>
      </c>
      <c r="CD100" s="109">
        <f>IF(AU100="základní",AG100,0)</f>
        <v>0</v>
      </c>
      <c r="CE100" s="109">
        <f>IF(AU100="snížená",AG100,0)</f>
        <v>0</v>
      </c>
      <c r="CF100" s="109">
        <f>IF(AU100="zákl. přenesená",AG100,0)</f>
        <v>0</v>
      </c>
      <c r="CG100" s="109">
        <f>IF(AU100="sníž. přenesená",AG100,0)</f>
        <v>0</v>
      </c>
      <c r="CH100" s="109">
        <f>IF(AU100="nulová",AG100,0)</f>
        <v>0</v>
      </c>
      <c r="CI100" s="17">
        <f>IF(AU100="základní",1,IF(AU100="snížená",2,IF(AU100="zákl. přenesená",4,IF(AU100="sníž. přenesená",5,3))))</f>
        <v>1</v>
      </c>
      <c r="CJ100" s="17">
        <f>IF(AT100="stavební čast",1,IF(AT100="investiční čast",2,3))</f>
        <v>1</v>
      </c>
      <c r="CK100" s="17" t="str">
        <f>IF(D100="Vyplň vlastní","","x")</f>
        <v/>
      </c>
    </row>
    <row r="101" spans="1:89" s="2" customFormat="1" ht="19.899999999999999" customHeight="1">
      <c r="A101" s="35"/>
      <c r="B101" s="36"/>
      <c r="C101" s="37"/>
      <c r="D101" s="275" t="s">
        <v>96</v>
      </c>
      <c r="E101" s="274"/>
      <c r="F101" s="274"/>
      <c r="G101" s="274"/>
      <c r="H101" s="274"/>
      <c r="I101" s="274"/>
      <c r="J101" s="274"/>
      <c r="K101" s="274"/>
      <c r="L101" s="274"/>
      <c r="M101" s="274"/>
      <c r="N101" s="274"/>
      <c r="O101" s="274"/>
      <c r="P101" s="274"/>
      <c r="Q101" s="274"/>
      <c r="R101" s="274"/>
      <c r="S101" s="274"/>
      <c r="T101" s="274"/>
      <c r="U101" s="274"/>
      <c r="V101" s="274"/>
      <c r="W101" s="274"/>
      <c r="X101" s="274"/>
      <c r="Y101" s="274"/>
      <c r="Z101" s="274"/>
      <c r="AA101" s="274"/>
      <c r="AB101" s="274"/>
      <c r="AC101" s="37"/>
      <c r="AD101" s="37"/>
      <c r="AE101" s="37"/>
      <c r="AF101" s="37"/>
      <c r="AG101" s="272">
        <f>ROUND(AG94 * AS101, 2)</f>
        <v>0</v>
      </c>
      <c r="AH101" s="273"/>
      <c r="AI101" s="273"/>
      <c r="AJ101" s="273"/>
      <c r="AK101" s="273"/>
      <c r="AL101" s="273"/>
      <c r="AM101" s="273"/>
      <c r="AN101" s="273">
        <f>ROUND(AG101 + AV101, 2)</f>
        <v>0</v>
      </c>
      <c r="AO101" s="273"/>
      <c r="AP101" s="273"/>
      <c r="AQ101" s="37"/>
      <c r="AR101" s="38"/>
      <c r="AS101" s="110">
        <v>0</v>
      </c>
      <c r="AT101" s="111" t="s">
        <v>94</v>
      </c>
      <c r="AU101" s="111" t="s">
        <v>44</v>
      </c>
      <c r="AV101" s="112">
        <f>ROUND(IF(AU101="základní",AG101*L32,IF(AU101="snížená",AG101*L33,0)), 2)</f>
        <v>0</v>
      </c>
      <c r="AW101" s="35"/>
      <c r="AX101" s="35"/>
      <c r="AY101" s="35"/>
      <c r="AZ101" s="35"/>
      <c r="BA101" s="35"/>
      <c r="BB101" s="35"/>
      <c r="BC101" s="35"/>
      <c r="BD101" s="35"/>
      <c r="BE101" s="35"/>
      <c r="BV101" s="17" t="s">
        <v>97</v>
      </c>
      <c r="BY101" s="109">
        <f>IF(AU101="základní",AV101,0)</f>
        <v>0</v>
      </c>
      <c r="BZ101" s="109">
        <f>IF(AU101="snížená",AV101,0)</f>
        <v>0</v>
      </c>
      <c r="CA101" s="109">
        <v>0</v>
      </c>
      <c r="CB101" s="109">
        <v>0</v>
      </c>
      <c r="CC101" s="109">
        <v>0</v>
      </c>
      <c r="CD101" s="109">
        <f>IF(AU101="základní",AG101,0)</f>
        <v>0</v>
      </c>
      <c r="CE101" s="109">
        <f>IF(AU101="snížená",AG101,0)</f>
        <v>0</v>
      </c>
      <c r="CF101" s="109">
        <f>IF(AU101="zákl. přenesená",AG101,0)</f>
        <v>0</v>
      </c>
      <c r="CG101" s="109">
        <f>IF(AU101="sníž. přenesená",AG101,0)</f>
        <v>0</v>
      </c>
      <c r="CH101" s="109">
        <f>IF(AU101="nulová",AG101,0)</f>
        <v>0</v>
      </c>
      <c r="CI101" s="17">
        <f>IF(AU101="základní",1,IF(AU101="snížená",2,IF(AU101="zákl. přenesená",4,IF(AU101="sníž. přenesená",5,3))))</f>
        <v>1</v>
      </c>
      <c r="CJ101" s="17">
        <f>IF(AT101="stavební čast",1,IF(AT101="investiční čast",2,3))</f>
        <v>1</v>
      </c>
      <c r="CK101" s="17" t="str">
        <f>IF(D101="Vyplň vlastní","","x")</f>
        <v/>
      </c>
    </row>
    <row r="102" spans="1:89" s="2" customFormat="1" ht="10.9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  <c r="AJ102" s="37"/>
      <c r="AK102" s="37"/>
      <c r="AL102" s="37"/>
      <c r="AM102" s="37"/>
      <c r="AN102" s="37"/>
      <c r="AO102" s="37"/>
      <c r="AP102" s="37"/>
      <c r="AQ102" s="37"/>
      <c r="AR102" s="38"/>
      <c r="AS102" s="35"/>
      <c r="AT102" s="35"/>
      <c r="AU102" s="35"/>
      <c r="AV102" s="35"/>
      <c r="AW102" s="35"/>
      <c r="AX102" s="35"/>
      <c r="AY102" s="35"/>
      <c r="AZ102" s="35"/>
      <c r="BA102" s="35"/>
      <c r="BB102" s="35"/>
      <c r="BC102" s="35"/>
      <c r="BD102" s="35"/>
      <c r="BE102" s="35"/>
    </row>
    <row r="103" spans="1:89" s="2" customFormat="1" ht="30" customHeight="1">
      <c r="A103" s="35"/>
      <c r="B103" s="36"/>
      <c r="C103" s="113" t="s">
        <v>98</v>
      </c>
      <c r="D103" s="114"/>
      <c r="E103" s="114"/>
      <c r="F103" s="114"/>
      <c r="G103" s="114"/>
      <c r="H103" s="114"/>
      <c r="I103" s="114"/>
      <c r="J103" s="114"/>
      <c r="K103" s="114"/>
      <c r="L103" s="114"/>
      <c r="M103" s="114"/>
      <c r="N103" s="114"/>
      <c r="O103" s="114"/>
      <c r="P103" s="114"/>
      <c r="Q103" s="114"/>
      <c r="R103" s="114"/>
      <c r="S103" s="114"/>
      <c r="T103" s="114"/>
      <c r="U103" s="114"/>
      <c r="V103" s="114"/>
      <c r="W103" s="114"/>
      <c r="X103" s="114"/>
      <c r="Y103" s="114"/>
      <c r="Z103" s="114"/>
      <c r="AA103" s="114"/>
      <c r="AB103" s="114"/>
      <c r="AC103" s="114"/>
      <c r="AD103" s="114"/>
      <c r="AE103" s="114"/>
      <c r="AF103" s="114"/>
      <c r="AG103" s="278">
        <f>ROUND(AG94 + AG97, 2)</f>
        <v>0</v>
      </c>
      <c r="AH103" s="278"/>
      <c r="AI103" s="278"/>
      <c r="AJ103" s="278"/>
      <c r="AK103" s="278"/>
      <c r="AL103" s="278"/>
      <c r="AM103" s="278"/>
      <c r="AN103" s="278">
        <f>ROUND(AN94 + AN97, 2)</f>
        <v>0</v>
      </c>
      <c r="AO103" s="278"/>
      <c r="AP103" s="278"/>
      <c r="AQ103" s="114"/>
      <c r="AR103" s="38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</row>
    <row r="104" spans="1:89" s="2" customFormat="1" ht="6.95" customHeight="1">
      <c r="A104" s="35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6"/>
      <c r="S104" s="56"/>
      <c r="T104" s="56"/>
      <c r="U104" s="56"/>
      <c r="V104" s="56"/>
      <c r="W104" s="56"/>
      <c r="X104" s="56"/>
      <c r="Y104" s="56"/>
      <c r="Z104" s="56"/>
      <c r="AA104" s="56"/>
      <c r="AB104" s="56"/>
      <c r="AC104" s="56"/>
      <c r="AD104" s="56"/>
      <c r="AE104" s="56"/>
      <c r="AF104" s="56"/>
      <c r="AG104" s="56"/>
      <c r="AH104" s="56"/>
      <c r="AI104" s="56"/>
      <c r="AJ104" s="56"/>
      <c r="AK104" s="56"/>
      <c r="AL104" s="56"/>
      <c r="AM104" s="56"/>
      <c r="AN104" s="56"/>
      <c r="AO104" s="56"/>
      <c r="AP104" s="56"/>
      <c r="AQ104" s="56"/>
      <c r="AR104" s="38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</row>
  </sheetData>
  <sheetProtection algorithmName="SHA-512" hashValue="uEZvHXCsdEyhpNjsg+7A+BH5YPnWHycLfMFKlOhKuNLPHWewb1P8whKL1v3D3d8n8lnBCXtONxmYtcZs68FJNQ==" saltValue="2wE9kSrAwaiqStd3m26KUuUBHNjP1UtrbPfWRblCAVSRK9i4MQiHXJWwILWRKPiTmWv29y3TsN87iQ/UMdwyFQ==" spinCount="100000" sheet="1" objects="1" scenarios="1" formatColumns="0" formatRows="0"/>
  <mergeCells count="60">
    <mergeCell ref="AR2:BE2"/>
    <mergeCell ref="AK36:AO36"/>
    <mergeCell ref="L36:P36"/>
    <mergeCell ref="W36:AE36"/>
    <mergeCell ref="X38:AB38"/>
    <mergeCell ref="AK38:AO38"/>
    <mergeCell ref="L34:P34"/>
    <mergeCell ref="AK34:AO34"/>
    <mergeCell ref="W34:AE34"/>
    <mergeCell ref="W35:AE35"/>
    <mergeCell ref="L35:P35"/>
    <mergeCell ref="AK35:AO35"/>
    <mergeCell ref="W32:AE32"/>
    <mergeCell ref="AK32:AO32"/>
    <mergeCell ref="L33:P33"/>
    <mergeCell ref="AK33:AO33"/>
    <mergeCell ref="W33:AE33"/>
    <mergeCell ref="AG97:AM97"/>
    <mergeCell ref="AN97:AP97"/>
    <mergeCell ref="AG103:AM103"/>
    <mergeCell ref="AN103:AP103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L31:P31"/>
    <mergeCell ref="AK31:AO31"/>
    <mergeCell ref="L32:P32"/>
    <mergeCell ref="D100:AB100"/>
    <mergeCell ref="AG100:AM100"/>
    <mergeCell ref="AN100:AP100"/>
    <mergeCell ref="D101:AB101"/>
    <mergeCell ref="AG101:AM101"/>
    <mergeCell ref="AN101:AP101"/>
    <mergeCell ref="AG98:AM98"/>
    <mergeCell ref="D98:AB98"/>
    <mergeCell ref="AN98:AP98"/>
    <mergeCell ref="AG99:AM99"/>
    <mergeCell ref="D99:AB99"/>
    <mergeCell ref="AN99:AP99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4:AM94"/>
    <mergeCell ref="AN94:AP94"/>
    <mergeCell ref="L85:AO85"/>
    <mergeCell ref="AM87:AN87"/>
    <mergeCell ref="AS89:AT91"/>
    <mergeCell ref="AM89:AP89"/>
    <mergeCell ref="AM90:AP90"/>
  </mergeCells>
  <dataValidations count="2">
    <dataValidation type="list" allowBlank="1" showInputMessage="1" showErrorMessage="1" error="Povoleny jsou hodnoty základní, snížená, zákl. přenesená, sníž. přenesená, nulová." sqref="AU97:AU101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7:AT101">
      <formula1>"stavební čast, technologická čast, investiční čast"</formula1>
    </dataValidation>
  </dataValidations>
  <hyperlinks>
    <hyperlink ref="A95" location="'01 - SO 07 MOBILIÁŘ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7" t="s">
        <v>88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89</v>
      </c>
    </row>
    <row r="4" spans="1:46" s="1" customFormat="1" ht="24.95" customHeight="1">
      <c r="B4" s="20"/>
      <c r="D4" s="117" t="s">
        <v>99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00" t="str">
        <f>'Rekapitulace stavby'!K6</f>
        <v>L.P.CINGRA VE ST.BOHUMÍNĚ SO 07 MOBILIÁŘ</v>
      </c>
      <c r="F7" s="301"/>
      <c r="G7" s="301"/>
      <c r="H7" s="301"/>
      <c r="L7" s="20"/>
    </row>
    <row r="8" spans="1:46" s="2" customFormat="1" ht="12" customHeight="1">
      <c r="A8" s="35"/>
      <c r="B8" s="38"/>
      <c r="C8" s="35"/>
      <c r="D8" s="119" t="s">
        <v>100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38"/>
      <c r="C9" s="35"/>
      <c r="D9" s="35"/>
      <c r="E9" s="302" t="s">
        <v>101</v>
      </c>
      <c r="F9" s="303"/>
      <c r="G9" s="303"/>
      <c r="H9" s="303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38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38"/>
      <c r="C11" s="35"/>
      <c r="D11" s="119" t="s">
        <v>18</v>
      </c>
      <c r="E11" s="35"/>
      <c r="F11" s="120" t="s">
        <v>1</v>
      </c>
      <c r="G11" s="35"/>
      <c r="H11" s="35"/>
      <c r="I11" s="119" t="s">
        <v>19</v>
      </c>
      <c r="J11" s="120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38"/>
      <c r="C12" s="35"/>
      <c r="D12" s="119" t="s">
        <v>20</v>
      </c>
      <c r="E12" s="35"/>
      <c r="F12" s="120" t="s">
        <v>21</v>
      </c>
      <c r="G12" s="35"/>
      <c r="H12" s="35"/>
      <c r="I12" s="119" t="s">
        <v>22</v>
      </c>
      <c r="J12" s="121" t="str">
        <f>'Rekapitulace stavby'!AN8</f>
        <v>27. 7. 2021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38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19" t="s">
        <v>24</v>
      </c>
      <c r="E14" s="35"/>
      <c r="F14" s="35"/>
      <c r="G14" s="35"/>
      <c r="H14" s="35"/>
      <c r="I14" s="119" t="s">
        <v>25</v>
      </c>
      <c r="J14" s="120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38"/>
      <c r="C15" s="35"/>
      <c r="D15" s="35"/>
      <c r="E15" s="120" t="s">
        <v>26</v>
      </c>
      <c r="F15" s="35"/>
      <c r="G15" s="35"/>
      <c r="H15" s="35"/>
      <c r="I15" s="119" t="s">
        <v>27</v>
      </c>
      <c r="J15" s="120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38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38"/>
      <c r="C17" s="35"/>
      <c r="D17" s="119" t="s">
        <v>28</v>
      </c>
      <c r="E17" s="35"/>
      <c r="F17" s="35"/>
      <c r="G17" s="35"/>
      <c r="H17" s="35"/>
      <c r="I17" s="11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38"/>
      <c r="C18" s="35"/>
      <c r="D18" s="35"/>
      <c r="E18" s="304" t="str">
        <f>'Rekapitulace stavby'!E14</f>
        <v>Vyplň údaj</v>
      </c>
      <c r="F18" s="305"/>
      <c r="G18" s="305"/>
      <c r="H18" s="305"/>
      <c r="I18" s="119" t="s">
        <v>27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38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38"/>
      <c r="C20" s="35"/>
      <c r="D20" s="119" t="s">
        <v>30</v>
      </c>
      <c r="E20" s="35"/>
      <c r="F20" s="35"/>
      <c r="G20" s="35"/>
      <c r="H20" s="35"/>
      <c r="I20" s="119" t="s">
        <v>25</v>
      </c>
      <c r="J20" s="120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38"/>
      <c r="C21" s="35"/>
      <c r="D21" s="35"/>
      <c r="E21" s="120" t="str">
        <f>IF('Rekapitulace stavby'!E17="","",'Rekapitulace stavby'!E17)</f>
        <v xml:space="preserve"> </v>
      </c>
      <c r="F21" s="35"/>
      <c r="G21" s="35"/>
      <c r="H21" s="35"/>
      <c r="I21" s="119" t="s">
        <v>27</v>
      </c>
      <c r="J21" s="120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38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38"/>
      <c r="C23" s="35"/>
      <c r="D23" s="119" t="s">
        <v>33</v>
      </c>
      <c r="E23" s="35"/>
      <c r="F23" s="35"/>
      <c r="G23" s="35"/>
      <c r="H23" s="35"/>
      <c r="I23" s="119" t="s">
        <v>25</v>
      </c>
      <c r="J23" s="120" t="s">
        <v>34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38"/>
      <c r="C24" s="35"/>
      <c r="D24" s="35"/>
      <c r="E24" s="120" t="s">
        <v>35</v>
      </c>
      <c r="F24" s="35"/>
      <c r="G24" s="35"/>
      <c r="H24" s="35"/>
      <c r="I24" s="119" t="s">
        <v>27</v>
      </c>
      <c r="J24" s="120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38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38"/>
      <c r="C26" s="35"/>
      <c r="D26" s="119" t="s">
        <v>36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2"/>
      <c r="B27" s="123"/>
      <c r="C27" s="122"/>
      <c r="D27" s="122"/>
      <c r="E27" s="306" t="s">
        <v>1</v>
      </c>
      <c r="F27" s="306"/>
      <c r="G27" s="306"/>
      <c r="H27" s="30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>
      <c r="A28" s="35"/>
      <c r="B28" s="38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38"/>
      <c r="C29" s="35"/>
      <c r="D29" s="125"/>
      <c r="E29" s="125"/>
      <c r="F29" s="125"/>
      <c r="G29" s="125"/>
      <c r="H29" s="125"/>
      <c r="I29" s="125"/>
      <c r="J29" s="125"/>
      <c r="K29" s="12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38"/>
      <c r="C30" s="35"/>
      <c r="D30" s="126" t="s">
        <v>39</v>
      </c>
      <c r="E30" s="35"/>
      <c r="F30" s="35"/>
      <c r="G30" s="35"/>
      <c r="H30" s="35"/>
      <c r="I30" s="35"/>
      <c r="J30" s="127">
        <f>ROUND(J118,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38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38"/>
      <c r="C32" s="35"/>
      <c r="D32" s="35"/>
      <c r="E32" s="35"/>
      <c r="F32" s="128" t="s">
        <v>41</v>
      </c>
      <c r="G32" s="35"/>
      <c r="H32" s="35"/>
      <c r="I32" s="128" t="s">
        <v>40</v>
      </c>
      <c r="J32" s="128" t="s">
        <v>42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38"/>
      <c r="C33" s="35"/>
      <c r="D33" s="129" t="s">
        <v>43</v>
      </c>
      <c r="E33" s="119" t="s">
        <v>44</v>
      </c>
      <c r="F33" s="130">
        <f>ROUND((SUM(BE118:BE133)),  2)</f>
        <v>0</v>
      </c>
      <c r="G33" s="35"/>
      <c r="H33" s="35"/>
      <c r="I33" s="131">
        <v>0.21</v>
      </c>
      <c r="J33" s="130">
        <f>ROUND(((SUM(BE118:BE133))*I33),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38"/>
      <c r="C34" s="35"/>
      <c r="D34" s="35"/>
      <c r="E34" s="119" t="s">
        <v>45</v>
      </c>
      <c r="F34" s="130">
        <f>ROUND((SUM(BF118:BF133)),  2)</f>
        <v>0</v>
      </c>
      <c r="G34" s="35"/>
      <c r="H34" s="35"/>
      <c r="I34" s="131">
        <v>0.15</v>
      </c>
      <c r="J34" s="130">
        <f>ROUND(((SUM(BF118:BF133))*I34),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38"/>
      <c r="C35" s="35"/>
      <c r="D35" s="35"/>
      <c r="E35" s="119" t="s">
        <v>46</v>
      </c>
      <c r="F35" s="130">
        <f>ROUND((SUM(BG118:BG133)),  2)</f>
        <v>0</v>
      </c>
      <c r="G35" s="35"/>
      <c r="H35" s="35"/>
      <c r="I35" s="131">
        <v>0.21</v>
      </c>
      <c r="J35" s="130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38"/>
      <c r="C36" s="35"/>
      <c r="D36" s="35"/>
      <c r="E36" s="119" t="s">
        <v>47</v>
      </c>
      <c r="F36" s="130">
        <f>ROUND((SUM(BH118:BH133)),  2)</f>
        <v>0</v>
      </c>
      <c r="G36" s="35"/>
      <c r="H36" s="35"/>
      <c r="I36" s="131">
        <v>0.15</v>
      </c>
      <c r="J36" s="130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38"/>
      <c r="C37" s="35"/>
      <c r="D37" s="35"/>
      <c r="E37" s="119" t="s">
        <v>48</v>
      </c>
      <c r="F37" s="130">
        <f>ROUND((SUM(BI118:BI133)),  2)</f>
        <v>0</v>
      </c>
      <c r="G37" s="35"/>
      <c r="H37" s="35"/>
      <c r="I37" s="131">
        <v>0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38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38"/>
      <c r="C39" s="132"/>
      <c r="D39" s="133" t="s">
        <v>49</v>
      </c>
      <c r="E39" s="134"/>
      <c r="F39" s="134"/>
      <c r="G39" s="135" t="s">
        <v>50</v>
      </c>
      <c r="H39" s="136" t="s">
        <v>51</v>
      </c>
      <c r="I39" s="134"/>
      <c r="J39" s="137">
        <f>SUM(J30:J37)</f>
        <v>0</v>
      </c>
      <c r="K39" s="138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39" t="s">
        <v>52</v>
      </c>
      <c r="E50" s="140"/>
      <c r="F50" s="140"/>
      <c r="G50" s="139" t="s">
        <v>53</v>
      </c>
      <c r="H50" s="140"/>
      <c r="I50" s="140"/>
      <c r="J50" s="140"/>
      <c r="K50" s="140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38"/>
      <c r="C61" s="35"/>
      <c r="D61" s="141" t="s">
        <v>54</v>
      </c>
      <c r="E61" s="142"/>
      <c r="F61" s="143" t="s">
        <v>55</v>
      </c>
      <c r="G61" s="141" t="s">
        <v>54</v>
      </c>
      <c r="H61" s="142"/>
      <c r="I61" s="142"/>
      <c r="J61" s="144" t="s">
        <v>55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38"/>
      <c r="C65" s="35"/>
      <c r="D65" s="139" t="s">
        <v>56</v>
      </c>
      <c r="E65" s="145"/>
      <c r="F65" s="145"/>
      <c r="G65" s="139" t="s">
        <v>57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38"/>
      <c r="C76" s="35"/>
      <c r="D76" s="141" t="s">
        <v>54</v>
      </c>
      <c r="E76" s="142"/>
      <c r="F76" s="143" t="s">
        <v>55</v>
      </c>
      <c r="G76" s="141" t="s">
        <v>54</v>
      </c>
      <c r="H76" s="142"/>
      <c r="I76" s="142"/>
      <c r="J76" s="144" t="s">
        <v>55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3" t="s">
        <v>102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07" t="str">
        <f>E7</f>
        <v>L.P.CINGRA VE ST.BOHUMÍNĚ SO 07 MOBILIÁŘ</v>
      </c>
      <c r="F85" s="308"/>
      <c r="G85" s="308"/>
      <c r="H85" s="30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29" t="s">
        <v>100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53" t="str">
        <f>E9</f>
        <v>01 - SO 07 MOBILIÁŘ</v>
      </c>
      <c r="F87" s="309"/>
      <c r="G87" s="309"/>
      <c r="H87" s="30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29" t="s">
        <v>20</v>
      </c>
      <c r="D89" s="37"/>
      <c r="E89" s="37"/>
      <c r="F89" s="27" t="str">
        <f>F12</f>
        <v>Bohumín</v>
      </c>
      <c r="G89" s="37"/>
      <c r="H89" s="37"/>
      <c r="I89" s="29" t="s">
        <v>22</v>
      </c>
      <c r="J89" s="67" t="str">
        <f>IF(J12="","",J12)</f>
        <v>27. 7. 2021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29" t="s">
        <v>24</v>
      </c>
      <c r="D91" s="37"/>
      <c r="E91" s="37"/>
      <c r="F91" s="27" t="str">
        <f>E15</f>
        <v>SPAN s.r.o.</v>
      </c>
      <c r="G91" s="37"/>
      <c r="H91" s="37"/>
      <c r="I91" s="29" t="s">
        <v>30</v>
      </c>
      <c r="J91" s="32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25.7" customHeight="1">
      <c r="A92" s="35"/>
      <c r="B92" s="36"/>
      <c r="C92" s="29" t="s">
        <v>28</v>
      </c>
      <c r="D92" s="37"/>
      <c r="E92" s="37"/>
      <c r="F92" s="27" t="str">
        <f>IF(E18="","",E18)</f>
        <v>Vyplň údaj</v>
      </c>
      <c r="G92" s="37"/>
      <c r="H92" s="37"/>
      <c r="I92" s="29" t="s">
        <v>33</v>
      </c>
      <c r="J92" s="32" t="str">
        <f>E24</f>
        <v>Ing.Magda Cigánková Fialová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0" t="s">
        <v>103</v>
      </c>
      <c r="D94" s="114"/>
      <c r="E94" s="114"/>
      <c r="F94" s="114"/>
      <c r="G94" s="114"/>
      <c r="H94" s="114"/>
      <c r="I94" s="114"/>
      <c r="J94" s="151" t="s">
        <v>104</v>
      </c>
      <c r="K94" s="114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2" t="s">
        <v>105</v>
      </c>
      <c r="D96" s="37"/>
      <c r="E96" s="37"/>
      <c r="F96" s="37"/>
      <c r="G96" s="37"/>
      <c r="H96" s="37"/>
      <c r="I96" s="37"/>
      <c r="J96" s="85">
        <f>J118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7" t="s">
        <v>106</v>
      </c>
    </row>
    <row r="97" spans="1:31" s="9" customFormat="1" ht="24.95" customHeight="1">
      <c r="B97" s="153"/>
      <c r="C97" s="154"/>
      <c r="D97" s="155" t="s">
        <v>107</v>
      </c>
      <c r="E97" s="156"/>
      <c r="F97" s="156"/>
      <c r="G97" s="156"/>
      <c r="H97" s="156"/>
      <c r="I97" s="156"/>
      <c r="J97" s="157">
        <f>J119</f>
        <v>0</v>
      </c>
      <c r="K97" s="154"/>
      <c r="L97" s="158"/>
    </row>
    <row r="98" spans="1:31" s="10" customFormat="1" ht="19.899999999999999" customHeight="1">
      <c r="B98" s="159"/>
      <c r="C98" s="160"/>
      <c r="D98" s="161" t="s">
        <v>108</v>
      </c>
      <c r="E98" s="162"/>
      <c r="F98" s="162"/>
      <c r="G98" s="162"/>
      <c r="H98" s="162"/>
      <c r="I98" s="162"/>
      <c r="J98" s="163">
        <f>J120</f>
        <v>0</v>
      </c>
      <c r="K98" s="160"/>
      <c r="L98" s="164"/>
    </row>
    <row r="99" spans="1:31" s="2" customFormat="1" ht="21.75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31" s="2" customFormat="1" ht="6.95" customHeight="1">
      <c r="A100" s="35"/>
      <c r="B100" s="55"/>
      <c r="C100" s="56"/>
      <c r="D100" s="56"/>
      <c r="E100" s="56"/>
      <c r="F100" s="56"/>
      <c r="G100" s="56"/>
      <c r="H100" s="56"/>
      <c r="I100" s="56"/>
      <c r="J100" s="56"/>
      <c r="K100" s="56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pans="1:31" s="2" customFormat="1" ht="6.95" customHeight="1">
      <c r="A104" s="35"/>
      <c r="B104" s="57"/>
      <c r="C104" s="58"/>
      <c r="D104" s="58"/>
      <c r="E104" s="58"/>
      <c r="F104" s="58"/>
      <c r="G104" s="58"/>
      <c r="H104" s="58"/>
      <c r="I104" s="58"/>
      <c r="J104" s="58"/>
      <c r="K104" s="58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24.95" customHeight="1">
      <c r="A105" s="35"/>
      <c r="B105" s="36"/>
      <c r="C105" s="23" t="s">
        <v>109</v>
      </c>
      <c r="D105" s="37"/>
      <c r="E105" s="37"/>
      <c r="F105" s="37"/>
      <c r="G105" s="37"/>
      <c r="H105" s="37"/>
      <c r="I105" s="37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6.95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16.5" customHeight="1">
      <c r="A108" s="35"/>
      <c r="B108" s="36"/>
      <c r="C108" s="37"/>
      <c r="D108" s="37"/>
      <c r="E108" s="307" t="str">
        <f>E7</f>
        <v>L.P.CINGRA VE ST.BOHUMÍNĚ SO 07 MOBILIÁŘ</v>
      </c>
      <c r="F108" s="308"/>
      <c r="G108" s="308"/>
      <c r="H108" s="308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2" customHeight="1">
      <c r="A109" s="35"/>
      <c r="B109" s="36"/>
      <c r="C109" s="29" t="s">
        <v>100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6.5" customHeight="1">
      <c r="A110" s="35"/>
      <c r="B110" s="36"/>
      <c r="C110" s="37"/>
      <c r="D110" s="37"/>
      <c r="E110" s="253" t="str">
        <f>E9</f>
        <v>01 - SO 07 MOBILIÁŘ</v>
      </c>
      <c r="F110" s="309"/>
      <c r="G110" s="309"/>
      <c r="H110" s="309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5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29" t="s">
        <v>20</v>
      </c>
      <c r="D112" s="37"/>
      <c r="E112" s="37"/>
      <c r="F112" s="27" t="str">
        <f>F12</f>
        <v>Bohumín</v>
      </c>
      <c r="G112" s="37"/>
      <c r="H112" s="37"/>
      <c r="I112" s="29" t="s">
        <v>22</v>
      </c>
      <c r="J112" s="67" t="str">
        <f>IF(J12="","",J12)</f>
        <v>27. 7. 2021</v>
      </c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5.2" customHeight="1">
      <c r="A114" s="35"/>
      <c r="B114" s="36"/>
      <c r="C114" s="29" t="s">
        <v>24</v>
      </c>
      <c r="D114" s="37"/>
      <c r="E114" s="37"/>
      <c r="F114" s="27" t="str">
        <f>E15</f>
        <v>SPAN s.r.o.</v>
      </c>
      <c r="G114" s="37"/>
      <c r="H114" s="37"/>
      <c r="I114" s="29" t="s">
        <v>30</v>
      </c>
      <c r="J114" s="32" t="str">
        <f>E21</f>
        <v xml:space="preserve"> </v>
      </c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25.7" customHeight="1">
      <c r="A115" s="35"/>
      <c r="B115" s="36"/>
      <c r="C115" s="29" t="s">
        <v>28</v>
      </c>
      <c r="D115" s="37"/>
      <c r="E115" s="37"/>
      <c r="F115" s="27" t="str">
        <f>IF(E18="","",E18)</f>
        <v>Vyplň údaj</v>
      </c>
      <c r="G115" s="37"/>
      <c r="H115" s="37"/>
      <c r="I115" s="29" t="s">
        <v>33</v>
      </c>
      <c r="J115" s="32" t="str">
        <f>E24</f>
        <v>Ing.Magda Cigánková Fialová</v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0.3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11" customFormat="1" ht="29.25" customHeight="1">
      <c r="A117" s="165"/>
      <c r="B117" s="166"/>
      <c r="C117" s="167" t="s">
        <v>110</v>
      </c>
      <c r="D117" s="168" t="s">
        <v>64</v>
      </c>
      <c r="E117" s="168" t="s">
        <v>60</v>
      </c>
      <c r="F117" s="168" t="s">
        <v>61</v>
      </c>
      <c r="G117" s="168" t="s">
        <v>111</v>
      </c>
      <c r="H117" s="168" t="s">
        <v>112</v>
      </c>
      <c r="I117" s="168" t="s">
        <v>113</v>
      </c>
      <c r="J117" s="169" t="s">
        <v>104</v>
      </c>
      <c r="K117" s="170" t="s">
        <v>114</v>
      </c>
      <c r="L117" s="171"/>
      <c r="M117" s="76" t="s">
        <v>1</v>
      </c>
      <c r="N117" s="77" t="s">
        <v>43</v>
      </c>
      <c r="O117" s="77" t="s">
        <v>115</v>
      </c>
      <c r="P117" s="77" t="s">
        <v>116</v>
      </c>
      <c r="Q117" s="77" t="s">
        <v>117</v>
      </c>
      <c r="R117" s="77" t="s">
        <v>118</v>
      </c>
      <c r="S117" s="77" t="s">
        <v>119</v>
      </c>
      <c r="T117" s="78" t="s">
        <v>120</v>
      </c>
      <c r="U117" s="165"/>
      <c r="V117" s="165"/>
      <c r="W117" s="165"/>
      <c r="X117" s="165"/>
      <c r="Y117" s="165"/>
      <c r="Z117" s="165"/>
      <c r="AA117" s="165"/>
      <c r="AB117" s="165"/>
      <c r="AC117" s="165"/>
      <c r="AD117" s="165"/>
      <c r="AE117" s="165"/>
    </row>
    <row r="118" spans="1:65" s="2" customFormat="1" ht="22.9" customHeight="1">
      <c r="A118" s="35"/>
      <c r="B118" s="36"/>
      <c r="C118" s="83" t="s">
        <v>121</v>
      </c>
      <c r="D118" s="37"/>
      <c r="E118" s="37"/>
      <c r="F118" s="37"/>
      <c r="G118" s="37"/>
      <c r="H118" s="37"/>
      <c r="I118" s="37"/>
      <c r="J118" s="172">
        <f>BK118</f>
        <v>0</v>
      </c>
      <c r="K118" s="37"/>
      <c r="L118" s="38"/>
      <c r="M118" s="79"/>
      <c r="N118" s="173"/>
      <c r="O118" s="80"/>
      <c r="P118" s="174">
        <f>P119</f>
        <v>0</v>
      </c>
      <c r="Q118" s="80"/>
      <c r="R118" s="174">
        <f>R119</f>
        <v>0</v>
      </c>
      <c r="S118" s="80"/>
      <c r="T118" s="175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7" t="s">
        <v>78</v>
      </c>
      <c r="AU118" s="17" t="s">
        <v>106</v>
      </c>
      <c r="BK118" s="176">
        <f>BK119</f>
        <v>0</v>
      </c>
    </row>
    <row r="119" spans="1:65" s="12" customFormat="1" ht="25.9" customHeight="1">
      <c r="B119" s="177"/>
      <c r="C119" s="178"/>
      <c r="D119" s="179" t="s">
        <v>78</v>
      </c>
      <c r="E119" s="180" t="s">
        <v>122</v>
      </c>
      <c r="F119" s="180" t="s">
        <v>123</v>
      </c>
      <c r="G119" s="178"/>
      <c r="H119" s="178"/>
      <c r="I119" s="181"/>
      <c r="J119" s="182">
        <f>BK119</f>
        <v>0</v>
      </c>
      <c r="K119" s="178"/>
      <c r="L119" s="183"/>
      <c r="M119" s="184"/>
      <c r="N119" s="185"/>
      <c r="O119" s="185"/>
      <c r="P119" s="186">
        <f>P120</f>
        <v>0</v>
      </c>
      <c r="Q119" s="185"/>
      <c r="R119" s="186">
        <f>R120</f>
        <v>0</v>
      </c>
      <c r="S119" s="185"/>
      <c r="T119" s="187">
        <f>T120</f>
        <v>0</v>
      </c>
      <c r="AR119" s="188" t="s">
        <v>87</v>
      </c>
      <c r="AT119" s="189" t="s">
        <v>78</v>
      </c>
      <c r="AU119" s="189" t="s">
        <v>79</v>
      </c>
      <c r="AY119" s="188" t="s">
        <v>124</v>
      </c>
      <c r="BK119" s="190">
        <f>BK120</f>
        <v>0</v>
      </c>
    </row>
    <row r="120" spans="1:65" s="12" customFormat="1" ht="22.9" customHeight="1">
      <c r="B120" s="177"/>
      <c r="C120" s="178"/>
      <c r="D120" s="179" t="s">
        <v>78</v>
      </c>
      <c r="E120" s="191" t="s">
        <v>125</v>
      </c>
      <c r="F120" s="191" t="s">
        <v>126</v>
      </c>
      <c r="G120" s="178"/>
      <c r="H120" s="178"/>
      <c r="I120" s="181"/>
      <c r="J120" s="192">
        <f>BK120</f>
        <v>0</v>
      </c>
      <c r="K120" s="178"/>
      <c r="L120" s="183"/>
      <c r="M120" s="184"/>
      <c r="N120" s="185"/>
      <c r="O120" s="185"/>
      <c r="P120" s="186">
        <f>SUM(P121:P133)</f>
        <v>0</v>
      </c>
      <c r="Q120" s="185"/>
      <c r="R120" s="186">
        <f>SUM(R121:R133)</f>
        <v>0</v>
      </c>
      <c r="S120" s="185"/>
      <c r="T120" s="187">
        <f>SUM(T121:T133)</f>
        <v>0</v>
      </c>
      <c r="AR120" s="188" t="s">
        <v>87</v>
      </c>
      <c r="AT120" s="189" t="s">
        <v>78</v>
      </c>
      <c r="AU120" s="189" t="s">
        <v>87</v>
      </c>
      <c r="AY120" s="188" t="s">
        <v>124</v>
      </c>
      <c r="BK120" s="190">
        <f>SUM(BK121:BK133)</f>
        <v>0</v>
      </c>
    </row>
    <row r="121" spans="1:65" s="2" customFormat="1" ht="16.5" customHeight="1">
      <c r="A121" s="35"/>
      <c r="B121" s="36"/>
      <c r="C121" s="193" t="s">
        <v>87</v>
      </c>
      <c r="D121" s="193" t="s">
        <v>127</v>
      </c>
      <c r="E121" s="194" t="s">
        <v>128</v>
      </c>
      <c r="F121" s="195" t="s">
        <v>129</v>
      </c>
      <c r="G121" s="196" t="s">
        <v>130</v>
      </c>
      <c r="H121" s="197">
        <v>11</v>
      </c>
      <c r="I121" s="198"/>
      <c r="J121" s="199">
        <f>ROUND(I121*H121,2)</f>
        <v>0</v>
      </c>
      <c r="K121" s="200"/>
      <c r="L121" s="201"/>
      <c r="M121" s="202" t="s">
        <v>1</v>
      </c>
      <c r="N121" s="203" t="s">
        <v>44</v>
      </c>
      <c r="O121" s="72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6" t="s">
        <v>131</v>
      </c>
      <c r="AT121" s="206" t="s">
        <v>127</v>
      </c>
      <c r="AU121" s="206" t="s">
        <v>89</v>
      </c>
      <c r="AY121" s="17" t="s">
        <v>124</v>
      </c>
      <c r="BE121" s="109">
        <f>IF(N121="základní",J121,0)</f>
        <v>0</v>
      </c>
      <c r="BF121" s="109">
        <f>IF(N121="snížená",J121,0)</f>
        <v>0</v>
      </c>
      <c r="BG121" s="109">
        <f>IF(N121="zákl. přenesená",J121,0)</f>
        <v>0</v>
      </c>
      <c r="BH121" s="109">
        <f>IF(N121="sníž. přenesená",J121,0)</f>
        <v>0</v>
      </c>
      <c r="BI121" s="109">
        <f>IF(N121="nulová",J121,0)</f>
        <v>0</v>
      </c>
      <c r="BJ121" s="17" t="s">
        <v>87</v>
      </c>
      <c r="BK121" s="109">
        <f>ROUND(I121*H121,2)</f>
        <v>0</v>
      </c>
      <c r="BL121" s="17" t="s">
        <v>132</v>
      </c>
      <c r="BM121" s="206" t="s">
        <v>133</v>
      </c>
    </row>
    <row r="122" spans="1:65" s="13" customFormat="1" ht="22.5">
      <c r="B122" s="207"/>
      <c r="C122" s="208"/>
      <c r="D122" s="209" t="s">
        <v>134</v>
      </c>
      <c r="E122" s="210" t="s">
        <v>1</v>
      </c>
      <c r="F122" s="211" t="s">
        <v>135</v>
      </c>
      <c r="G122" s="208"/>
      <c r="H122" s="210" t="s">
        <v>1</v>
      </c>
      <c r="I122" s="212"/>
      <c r="J122" s="208"/>
      <c r="K122" s="208"/>
      <c r="L122" s="213"/>
      <c r="M122" s="214"/>
      <c r="N122" s="215"/>
      <c r="O122" s="215"/>
      <c r="P122" s="215"/>
      <c r="Q122" s="215"/>
      <c r="R122" s="215"/>
      <c r="S122" s="215"/>
      <c r="T122" s="216"/>
      <c r="AT122" s="217" t="s">
        <v>134</v>
      </c>
      <c r="AU122" s="217" t="s">
        <v>89</v>
      </c>
      <c r="AV122" s="13" t="s">
        <v>87</v>
      </c>
      <c r="AW122" s="13" t="s">
        <v>32</v>
      </c>
      <c r="AX122" s="13" t="s">
        <v>79</v>
      </c>
      <c r="AY122" s="217" t="s">
        <v>124</v>
      </c>
    </row>
    <row r="123" spans="1:65" s="14" customFormat="1" ht="22.5">
      <c r="B123" s="218"/>
      <c r="C123" s="219"/>
      <c r="D123" s="209" t="s">
        <v>134</v>
      </c>
      <c r="E123" s="220" t="s">
        <v>1</v>
      </c>
      <c r="F123" s="221" t="s">
        <v>136</v>
      </c>
      <c r="G123" s="219"/>
      <c r="H123" s="222">
        <v>11</v>
      </c>
      <c r="I123" s="223"/>
      <c r="J123" s="219"/>
      <c r="K123" s="219"/>
      <c r="L123" s="224"/>
      <c r="M123" s="225"/>
      <c r="N123" s="226"/>
      <c r="O123" s="226"/>
      <c r="P123" s="226"/>
      <c r="Q123" s="226"/>
      <c r="R123" s="226"/>
      <c r="S123" s="226"/>
      <c r="T123" s="227"/>
      <c r="AT123" s="228" t="s">
        <v>134</v>
      </c>
      <c r="AU123" s="228" t="s">
        <v>89</v>
      </c>
      <c r="AV123" s="14" t="s">
        <v>89</v>
      </c>
      <c r="AW123" s="14" t="s">
        <v>32</v>
      </c>
      <c r="AX123" s="14" t="s">
        <v>79</v>
      </c>
      <c r="AY123" s="228" t="s">
        <v>124</v>
      </c>
    </row>
    <row r="124" spans="1:65" s="15" customFormat="1" ht="11.25">
      <c r="B124" s="229"/>
      <c r="C124" s="230"/>
      <c r="D124" s="209" t="s">
        <v>134</v>
      </c>
      <c r="E124" s="231" t="s">
        <v>1</v>
      </c>
      <c r="F124" s="232" t="s">
        <v>137</v>
      </c>
      <c r="G124" s="230"/>
      <c r="H124" s="233">
        <v>11</v>
      </c>
      <c r="I124" s="234"/>
      <c r="J124" s="230"/>
      <c r="K124" s="230"/>
      <c r="L124" s="235"/>
      <c r="M124" s="236"/>
      <c r="N124" s="237"/>
      <c r="O124" s="237"/>
      <c r="P124" s="237"/>
      <c r="Q124" s="237"/>
      <c r="R124" s="237"/>
      <c r="S124" s="237"/>
      <c r="T124" s="238"/>
      <c r="AT124" s="239" t="s">
        <v>134</v>
      </c>
      <c r="AU124" s="239" t="s">
        <v>89</v>
      </c>
      <c r="AV124" s="15" t="s">
        <v>132</v>
      </c>
      <c r="AW124" s="15" t="s">
        <v>32</v>
      </c>
      <c r="AX124" s="15" t="s">
        <v>87</v>
      </c>
      <c r="AY124" s="239" t="s">
        <v>124</v>
      </c>
    </row>
    <row r="125" spans="1:65" s="2" customFormat="1" ht="16.5" customHeight="1">
      <c r="A125" s="35"/>
      <c r="B125" s="36"/>
      <c r="C125" s="193" t="s">
        <v>89</v>
      </c>
      <c r="D125" s="193" t="s">
        <v>127</v>
      </c>
      <c r="E125" s="194" t="s">
        <v>138</v>
      </c>
      <c r="F125" s="195" t="s">
        <v>139</v>
      </c>
      <c r="G125" s="196" t="s">
        <v>130</v>
      </c>
      <c r="H125" s="197">
        <v>9</v>
      </c>
      <c r="I125" s="198"/>
      <c r="J125" s="199">
        <f>ROUND(I125*H125,2)</f>
        <v>0</v>
      </c>
      <c r="K125" s="200"/>
      <c r="L125" s="201"/>
      <c r="M125" s="202" t="s">
        <v>1</v>
      </c>
      <c r="N125" s="203" t="s">
        <v>44</v>
      </c>
      <c r="O125" s="72"/>
      <c r="P125" s="204">
        <f>O125*H125</f>
        <v>0</v>
      </c>
      <c r="Q125" s="204">
        <v>0</v>
      </c>
      <c r="R125" s="204">
        <f>Q125*H125</f>
        <v>0</v>
      </c>
      <c r="S125" s="204">
        <v>0</v>
      </c>
      <c r="T125" s="20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6" t="s">
        <v>131</v>
      </c>
      <c r="AT125" s="206" t="s">
        <v>127</v>
      </c>
      <c r="AU125" s="206" t="s">
        <v>89</v>
      </c>
      <c r="AY125" s="17" t="s">
        <v>124</v>
      </c>
      <c r="BE125" s="109">
        <f>IF(N125="základní",J125,0)</f>
        <v>0</v>
      </c>
      <c r="BF125" s="109">
        <f>IF(N125="snížená",J125,0)</f>
        <v>0</v>
      </c>
      <c r="BG125" s="109">
        <f>IF(N125="zákl. přenesená",J125,0)</f>
        <v>0</v>
      </c>
      <c r="BH125" s="109">
        <f>IF(N125="sníž. přenesená",J125,0)</f>
        <v>0</v>
      </c>
      <c r="BI125" s="109">
        <f>IF(N125="nulová",J125,0)</f>
        <v>0</v>
      </c>
      <c r="BJ125" s="17" t="s">
        <v>87</v>
      </c>
      <c r="BK125" s="109">
        <f>ROUND(I125*H125,2)</f>
        <v>0</v>
      </c>
      <c r="BL125" s="17" t="s">
        <v>132</v>
      </c>
      <c r="BM125" s="206" t="s">
        <v>140</v>
      </c>
    </row>
    <row r="126" spans="1:65" s="13" customFormat="1" ht="22.5">
      <c r="B126" s="207"/>
      <c r="C126" s="208"/>
      <c r="D126" s="209" t="s">
        <v>134</v>
      </c>
      <c r="E126" s="210" t="s">
        <v>1</v>
      </c>
      <c r="F126" s="211" t="s">
        <v>135</v>
      </c>
      <c r="G126" s="208"/>
      <c r="H126" s="210" t="s">
        <v>1</v>
      </c>
      <c r="I126" s="212"/>
      <c r="J126" s="208"/>
      <c r="K126" s="208"/>
      <c r="L126" s="213"/>
      <c r="M126" s="214"/>
      <c r="N126" s="215"/>
      <c r="O126" s="215"/>
      <c r="P126" s="215"/>
      <c r="Q126" s="215"/>
      <c r="R126" s="215"/>
      <c r="S126" s="215"/>
      <c r="T126" s="216"/>
      <c r="AT126" s="217" t="s">
        <v>134</v>
      </c>
      <c r="AU126" s="217" t="s">
        <v>89</v>
      </c>
      <c r="AV126" s="13" t="s">
        <v>87</v>
      </c>
      <c r="AW126" s="13" t="s">
        <v>32</v>
      </c>
      <c r="AX126" s="13" t="s">
        <v>79</v>
      </c>
      <c r="AY126" s="217" t="s">
        <v>124</v>
      </c>
    </row>
    <row r="127" spans="1:65" s="14" customFormat="1" ht="22.5">
      <c r="B127" s="218"/>
      <c r="C127" s="219"/>
      <c r="D127" s="209" t="s">
        <v>134</v>
      </c>
      <c r="E127" s="220" t="s">
        <v>1</v>
      </c>
      <c r="F127" s="221" t="s">
        <v>141</v>
      </c>
      <c r="G127" s="219"/>
      <c r="H127" s="222">
        <v>9</v>
      </c>
      <c r="I127" s="223"/>
      <c r="J127" s="219"/>
      <c r="K127" s="219"/>
      <c r="L127" s="224"/>
      <c r="M127" s="225"/>
      <c r="N127" s="226"/>
      <c r="O127" s="226"/>
      <c r="P127" s="226"/>
      <c r="Q127" s="226"/>
      <c r="R127" s="226"/>
      <c r="S127" s="226"/>
      <c r="T127" s="227"/>
      <c r="AT127" s="228" t="s">
        <v>134</v>
      </c>
      <c r="AU127" s="228" t="s">
        <v>89</v>
      </c>
      <c r="AV127" s="14" t="s">
        <v>89</v>
      </c>
      <c r="AW127" s="14" t="s">
        <v>32</v>
      </c>
      <c r="AX127" s="14" t="s">
        <v>79</v>
      </c>
      <c r="AY127" s="228" t="s">
        <v>124</v>
      </c>
    </row>
    <row r="128" spans="1:65" s="15" customFormat="1" ht="11.25">
      <c r="B128" s="229"/>
      <c r="C128" s="230"/>
      <c r="D128" s="209" t="s">
        <v>134</v>
      </c>
      <c r="E128" s="231" t="s">
        <v>1</v>
      </c>
      <c r="F128" s="232" t="s">
        <v>137</v>
      </c>
      <c r="G128" s="230"/>
      <c r="H128" s="233">
        <v>9</v>
      </c>
      <c r="I128" s="234"/>
      <c r="J128" s="230"/>
      <c r="K128" s="230"/>
      <c r="L128" s="235"/>
      <c r="M128" s="236"/>
      <c r="N128" s="237"/>
      <c r="O128" s="237"/>
      <c r="P128" s="237"/>
      <c r="Q128" s="237"/>
      <c r="R128" s="237"/>
      <c r="S128" s="237"/>
      <c r="T128" s="238"/>
      <c r="AT128" s="239" t="s">
        <v>134</v>
      </c>
      <c r="AU128" s="239" t="s">
        <v>89</v>
      </c>
      <c r="AV128" s="15" t="s">
        <v>132</v>
      </c>
      <c r="AW128" s="15" t="s">
        <v>32</v>
      </c>
      <c r="AX128" s="15" t="s">
        <v>87</v>
      </c>
      <c r="AY128" s="239" t="s">
        <v>124</v>
      </c>
    </row>
    <row r="129" spans="1:65" s="2" customFormat="1" ht="21.75" customHeight="1">
      <c r="A129" s="35"/>
      <c r="B129" s="36"/>
      <c r="C129" s="193" t="s">
        <v>142</v>
      </c>
      <c r="D129" s="193" t="s">
        <v>127</v>
      </c>
      <c r="E129" s="194" t="s">
        <v>143</v>
      </c>
      <c r="F129" s="195" t="s">
        <v>144</v>
      </c>
      <c r="G129" s="196" t="s">
        <v>130</v>
      </c>
      <c r="H129" s="197">
        <v>5</v>
      </c>
      <c r="I129" s="198"/>
      <c r="J129" s="199">
        <f>ROUND(I129*H129,2)</f>
        <v>0</v>
      </c>
      <c r="K129" s="200"/>
      <c r="L129" s="201"/>
      <c r="M129" s="202" t="s">
        <v>1</v>
      </c>
      <c r="N129" s="203" t="s">
        <v>44</v>
      </c>
      <c r="O129" s="72"/>
      <c r="P129" s="204">
        <f>O129*H129</f>
        <v>0</v>
      </c>
      <c r="Q129" s="204">
        <v>0</v>
      </c>
      <c r="R129" s="204">
        <f>Q129*H129</f>
        <v>0</v>
      </c>
      <c r="S129" s="204">
        <v>0</v>
      </c>
      <c r="T129" s="20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6" t="s">
        <v>131</v>
      </c>
      <c r="AT129" s="206" t="s">
        <v>127</v>
      </c>
      <c r="AU129" s="206" t="s">
        <v>89</v>
      </c>
      <c r="AY129" s="17" t="s">
        <v>124</v>
      </c>
      <c r="BE129" s="109">
        <f>IF(N129="základní",J129,0)</f>
        <v>0</v>
      </c>
      <c r="BF129" s="109">
        <f>IF(N129="snížená",J129,0)</f>
        <v>0</v>
      </c>
      <c r="BG129" s="109">
        <f>IF(N129="zákl. přenesená",J129,0)</f>
        <v>0</v>
      </c>
      <c r="BH129" s="109">
        <f>IF(N129="sníž. přenesená",J129,0)</f>
        <v>0</v>
      </c>
      <c r="BI129" s="109">
        <f>IF(N129="nulová",J129,0)</f>
        <v>0</v>
      </c>
      <c r="BJ129" s="17" t="s">
        <v>87</v>
      </c>
      <c r="BK129" s="109">
        <f>ROUND(I129*H129,2)</f>
        <v>0</v>
      </c>
      <c r="BL129" s="17" t="s">
        <v>132</v>
      </c>
      <c r="BM129" s="206" t="s">
        <v>145</v>
      </c>
    </row>
    <row r="130" spans="1:65" s="13" customFormat="1" ht="22.5">
      <c r="B130" s="207"/>
      <c r="C130" s="208"/>
      <c r="D130" s="209" t="s">
        <v>134</v>
      </c>
      <c r="E130" s="210" t="s">
        <v>1</v>
      </c>
      <c r="F130" s="211" t="s">
        <v>135</v>
      </c>
      <c r="G130" s="208"/>
      <c r="H130" s="210" t="s">
        <v>1</v>
      </c>
      <c r="I130" s="212"/>
      <c r="J130" s="208"/>
      <c r="K130" s="208"/>
      <c r="L130" s="213"/>
      <c r="M130" s="214"/>
      <c r="N130" s="215"/>
      <c r="O130" s="215"/>
      <c r="P130" s="215"/>
      <c r="Q130" s="215"/>
      <c r="R130" s="215"/>
      <c r="S130" s="215"/>
      <c r="T130" s="216"/>
      <c r="AT130" s="217" t="s">
        <v>134</v>
      </c>
      <c r="AU130" s="217" t="s">
        <v>89</v>
      </c>
      <c r="AV130" s="13" t="s">
        <v>87</v>
      </c>
      <c r="AW130" s="13" t="s">
        <v>32</v>
      </c>
      <c r="AX130" s="13" t="s">
        <v>79</v>
      </c>
      <c r="AY130" s="217" t="s">
        <v>124</v>
      </c>
    </row>
    <row r="131" spans="1:65" s="14" customFormat="1" ht="22.5">
      <c r="B131" s="218"/>
      <c r="C131" s="219"/>
      <c r="D131" s="209" t="s">
        <v>134</v>
      </c>
      <c r="E131" s="220" t="s">
        <v>1</v>
      </c>
      <c r="F131" s="221" t="s">
        <v>146</v>
      </c>
      <c r="G131" s="219"/>
      <c r="H131" s="222">
        <v>5</v>
      </c>
      <c r="I131" s="223"/>
      <c r="J131" s="219"/>
      <c r="K131" s="219"/>
      <c r="L131" s="224"/>
      <c r="M131" s="225"/>
      <c r="N131" s="226"/>
      <c r="O131" s="226"/>
      <c r="P131" s="226"/>
      <c r="Q131" s="226"/>
      <c r="R131" s="226"/>
      <c r="S131" s="226"/>
      <c r="T131" s="227"/>
      <c r="AT131" s="228" t="s">
        <v>134</v>
      </c>
      <c r="AU131" s="228" t="s">
        <v>89</v>
      </c>
      <c r="AV131" s="14" t="s">
        <v>89</v>
      </c>
      <c r="AW131" s="14" t="s">
        <v>32</v>
      </c>
      <c r="AX131" s="14" t="s">
        <v>79</v>
      </c>
      <c r="AY131" s="228" t="s">
        <v>124</v>
      </c>
    </row>
    <row r="132" spans="1:65" s="15" customFormat="1" ht="11.25">
      <c r="B132" s="229"/>
      <c r="C132" s="230"/>
      <c r="D132" s="209" t="s">
        <v>134</v>
      </c>
      <c r="E132" s="231" t="s">
        <v>1</v>
      </c>
      <c r="F132" s="232" t="s">
        <v>137</v>
      </c>
      <c r="G132" s="230"/>
      <c r="H132" s="233">
        <v>5</v>
      </c>
      <c r="I132" s="234"/>
      <c r="J132" s="230"/>
      <c r="K132" s="230"/>
      <c r="L132" s="235"/>
      <c r="M132" s="236"/>
      <c r="N132" s="237"/>
      <c r="O132" s="237"/>
      <c r="P132" s="237"/>
      <c r="Q132" s="237"/>
      <c r="R132" s="237"/>
      <c r="S132" s="237"/>
      <c r="T132" s="238"/>
      <c r="AT132" s="239" t="s">
        <v>134</v>
      </c>
      <c r="AU132" s="239" t="s">
        <v>89</v>
      </c>
      <c r="AV132" s="15" t="s">
        <v>132</v>
      </c>
      <c r="AW132" s="15" t="s">
        <v>32</v>
      </c>
      <c r="AX132" s="15" t="s">
        <v>87</v>
      </c>
      <c r="AY132" s="239" t="s">
        <v>124</v>
      </c>
    </row>
    <row r="133" spans="1:65" s="2" customFormat="1" ht="16.5" customHeight="1">
      <c r="A133" s="35"/>
      <c r="B133" s="36"/>
      <c r="C133" s="240" t="s">
        <v>132</v>
      </c>
      <c r="D133" s="240" t="s">
        <v>147</v>
      </c>
      <c r="E133" s="241" t="s">
        <v>148</v>
      </c>
      <c r="F133" s="242" t="s">
        <v>149</v>
      </c>
      <c r="G133" s="243" t="s">
        <v>150</v>
      </c>
      <c r="H133" s="244">
        <v>1</v>
      </c>
      <c r="I133" s="245"/>
      <c r="J133" s="246">
        <f>ROUND(I133*H133,2)</f>
        <v>0</v>
      </c>
      <c r="K133" s="247"/>
      <c r="L133" s="38"/>
      <c r="M133" s="248" t="s">
        <v>1</v>
      </c>
      <c r="N133" s="249" t="s">
        <v>44</v>
      </c>
      <c r="O133" s="250"/>
      <c r="P133" s="251">
        <f>O133*H133</f>
        <v>0</v>
      </c>
      <c r="Q133" s="251">
        <v>0</v>
      </c>
      <c r="R133" s="251">
        <f>Q133*H133</f>
        <v>0</v>
      </c>
      <c r="S133" s="251">
        <v>0</v>
      </c>
      <c r="T133" s="25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6" t="s">
        <v>132</v>
      </c>
      <c r="AT133" s="206" t="s">
        <v>147</v>
      </c>
      <c r="AU133" s="206" t="s">
        <v>89</v>
      </c>
      <c r="AY133" s="17" t="s">
        <v>124</v>
      </c>
      <c r="BE133" s="109">
        <f>IF(N133="základní",J133,0)</f>
        <v>0</v>
      </c>
      <c r="BF133" s="109">
        <f>IF(N133="snížená",J133,0)</f>
        <v>0</v>
      </c>
      <c r="BG133" s="109">
        <f>IF(N133="zákl. přenesená",J133,0)</f>
        <v>0</v>
      </c>
      <c r="BH133" s="109">
        <f>IF(N133="sníž. přenesená",J133,0)</f>
        <v>0</v>
      </c>
      <c r="BI133" s="109">
        <f>IF(N133="nulová",J133,0)</f>
        <v>0</v>
      </c>
      <c r="BJ133" s="17" t="s">
        <v>87</v>
      </c>
      <c r="BK133" s="109">
        <f>ROUND(I133*H133,2)</f>
        <v>0</v>
      </c>
      <c r="BL133" s="17" t="s">
        <v>132</v>
      </c>
      <c r="BM133" s="206" t="s">
        <v>151</v>
      </c>
    </row>
    <row r="134" spans="1:65" s="2" customFormat="1" ht="6.95" customHeight="1">
      <c r="A134" s="35"/>
      <c r="B134" s="55"/>
      <c r="C134" s="56"/>
      <c r="D134" s="56"/>
      <c r="E134" s="56"/>
      <c r="F134" s="56"/>
      <c r="G134" s="56"/>
      <c r="H134" s="56"/>
      <c r="I134" s="56"/>
      <c r="J134" s="56"/>
      <c r="K134" s="56"/>
      <c r="L134" s="38"/>
      <c r="M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</sheetData>
  <sheetProtection algorithmName="SHA-512" hashValue="ZZtfn0e91TEiVeSE1LTFYkrymcKszadC6rxJ4skKVkuqVGMciSnfgbJ9FXtPLhFdNv7O7wiRPi3T3c7priACjQ==" saltValue="g85csYbPBsGniptn5NfMVGeMusL/JvLsEpKo9fGoMGgv8RJk5h4xdFJTqajSQGX+0XmNNKjTCIMLN+HOafWjVg==" spinCount="100000" sheet="1" objects="1" scenarios="1" formatColumns="0" formatRows="0" autoFilter="0"/>
  <autoFilter ref="C117:K133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01 - SO 07 MOBILIÁŘ</vt:lpstr>
      <vt:lpstr>'01 - SO 07 MOBILIÁŘ'!Názvy_tisku</vt:lpstr>
      <vt:lpstr>'Rekapitulace stavby'!Názvy_tisku</vt:lpstr>
      <vt:lpstr>'01 - SO 07 MOBILIÁŘ'!Oblast_tisku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DESKTOP-U7DN9O0\Magda</dc:creator>
  <cp:lastModifiedBy>Jochimová Lenka</cp:lastModifiedBy>
  <dcterms:created xsi:type="dcterms:W3CDTF">2021-08-17T11:07:27Z</dcterms:created>
  <dcterms:modified xsi:type="dcterms:W3CDTF">2022-01-19T09:45:11Z</dcterms:modified>
</cp:coreProperties>
</file>